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arhor\Dropbox\MSE EC\CS\Haddock\"/>
    </mc:Choice>
  </mc:AlternateContent>
  <xr:revisionPtr revIDLastSave="0" documentId="13_ncr:1_{569052FC-9D67-49A6-B18B-864A925A23CA}" xr6:coauthVersionLast="32" xr6:coauthVersionMax="32" xr10:uidLastSave="{00000000-0000-0000-0000-000000000000}"/>
  <bookViews>
    <workbookView xWindow="0" yWindow="0" windowWidth="13125" windowHeight="6105" activeTab="4" xr2:uid="{00000000-000D-0000-FFFF-FFFF00000000}"/>
  </bookViews>
  <sheets>
    <sheet name="Stock" sheetId="1" r:id="rId1"/>
    <sheet name="Fleet" sheetId="2" r:id="rId2"/>
    <sheet name="Obs" sheetId="3" r:id="rId3"/>
    <sheet name="Imp" sheetId="4" r:id="rId4"/>
    <sheet name="OM" sheetId="5" r:id="rId5"/>
    <sheet name="Recruitment" sheetId="6" r:id="rId6"/>
    <sheet name="Fishing Effort" sheetId="7" r:id="rId7"/>
    <sheet name="CAA" sheetId="8" r:id="rId8"/>
    <sheet name="Length-Weight" sheetId="10" r:id="rId9"/>
    <sheet name="Sources" sheetId="9" r:id="rId10"/>
  </sheets>
  <externalReferences>
    <externalReference r:id="rId11"/>
  </externalReferences>
  <calcPr calcId="179017"/>
</workbook>
</file>

<file path=xl/calcChain.xml><?xml version="1.0" encoding="utf-8"?>
<calcChain xmlns="http://schemas.openxmlformats.org/spreadsheetml/2006/main">
  <c r="E29" i="10" l="1"/>
  <c r="D29" i="10"/>
  <c r="C28" i="1"/>
  <c r="B28" i="1"/>
  <c r="B26" i="1"/>
  <c r="C26" i="1"/>
  <c r="AB53" i="8" l="1"/>
  <c r="AA53" i="8"/>
  <c r="X53" i="8"/>
  <c r="W53" i="8"/>
  <c r="V53" i="8"/>
  <c r="U53" i="8"/>
  <c r="T53" i="8"/>
  <c r="S53" i="8"/>
  <c r="R53" i="8"/>
  <c r="Q53" i="8"/>
  <c r="P53" i="8"/>
  <c r="O53" i="8"/>
  <c r="N53" i="8"/>
  <c r="AB52" i="8"/>
  <c r="AA52" i="8"/>
  <c r="X52" i="8"/>
  <c r="W52" i="8"/>
  <c r="V52" i="8"/>
  <c r="U52" i="8"/>
  <c r="T52" i="8"/>
  <c r="S52" i="8"/>
  <c r="R52" i="8"/>
  <c r="Q52" i="8"/>
  <c r="P52" i="8"/>
  <c r="O52" i="8"/>
  <c r="N52" i="8"/>
  <c r="Z52" i="8" s="1"/>
  <c r="AB51" i="8"/>
  <c r="AA51" i="8"/>
  <c r="X51" i="8"/>
  <c r="W51" i="8"/>
  <c r="V51" i="8"/>
  <c r="U51" i="8"/>
  <c r="T51" i="8"/>
  <c r="S51" i="8"/>
  <c r="R51" i="8"/>
  <c r="Q51" i="8"/>
  <c r="P51" i="8"/>
  <c r="O51" i="8"/>
  <c r="N51" i="8"/>
  <c r="AB50" i="8"/>
  <c r="AA50" i="8"/>
  <c r="X50" i="8"/>
  <c r="W50" i="8"/>
  <c r="V50" i="8"/>
  <c r="U50" i="8"/>
  <c r="T50" i="8"/>
  <c r="S50" i="8"/>
  <c r="R50" i="8"/>
  <c r="Q50" i="8"/>
  <c r="P50" i="8"/>
  <c r="O50" i="8"/>
  <c r="N50" i="8"/>
  <c r="AB49" i="8"/>
  <c r="AA49" i="8"/>
  <c r="X49" i="8"/>
  <c r="W49" i="8"/>
  <c r="V49" i="8"/>
  <c r="U49" i="8"/>
  <c r="T49" i="8"/>
  <c r="S49" i="8"/>
  <c r="R49" i="8"/>
  <c r="Q49" i="8"/>
  <c r="P49" i="8"/>
  <c r="O49" i="8"/>
  <c r="N49" i="8"/>
  <c r="AB48" i="8"/>
  <c r="AA48" i="8"/>
  <c r="X48" i="8"/>
  <c r="W48" i="8"/>
  <c r="V48" i="8"/>
  <c r="U48" i="8"/>
  <c r="T48" i="8"/>
  <c r="S48" i="8"/>
  <c r="R48" i="8"/>
  <c r="Q48" i="8"/>
  <c r="P48" i="8"/>
  <c r="O48" i="8"/>
  <c r="N48" i="8"/>
  <c r="AB47" i="8"/>
  <c r="AA47" i="8"/>
  <c r="X47" i="8"/>
  <c r="W47" i="8"/>
  <c r="V47" i="8"/>
  <c r="U47" i="8"/>
  <c r="T47" i="8"/>
  <c r="S47" i="8"/>
  <c r="R47" i="8"/>
  <c r="Q47" i="8"/>
  <c r="P47" i="8"/>
  <c r="O47" i="8"/>
  <c r="N47" i="8"/>
  <c r="AB46" i="8"/>
  <c r="AA46" i="8"/>
  <c r="X46" i="8"/>
  <c r="W46" i="8"/>
  <c r="V46" i="8"/>
  <c r="U46" i="8"/>
  <c r="T46" i="8"/>
  <c r="S46" i="8"/>
  <c r="R46" i="8"/>
  <c r="Q46" i="8"/>
  <c r="P46" i="8"/>
  <c r="O46" i="8"/>
  <c r="N46" i="8"/>
  <c r="AB45" i="8"/>
  <c r="AA45" i="8"/>
  <c r="X45" i="8"/>
  <c r="W45" i="8"/>
  <c r="V45" i="8"/>
  <c r="U45" i="8"/>
  <c r="T45" i="8"/>
  <c r="S45" i="8"/>
  <c r="R45" i="8"/>
  <c r="Q45" i="8"/>
  <c r="Z45" i="8" s="1"/>
  <c r="P45" i="8"/>
  <c r="O45" i="8"/>
  <c r="N45" i="8"/>
  <c r="AB44" i="8"/>
  <c r="AA44" i="8"/>
  <c r="X44" i="8"/>
  <c r="W44" i="8"/>
  <c r="V44" i="8"/>
  <c r="U44" i="8"/>
  <c r="T44" i="8"/>
  <c r="S44" i="8"/>
  <c r="R44" i="8"/>
  <c r="Q44" i="8"/>
  <c r="P44" i="8"/>
  <c r="O44" i="8"/>
  <c r="N44" i="8"/>
  <c r="AB43" i="8"/>
  <c r="AA43" i="8"/>
  <c r="X43" i="8"/>
  <c r="W43" i="8"/>
  <c r="V43" i="8"/>
  <c r="U43" i="8"/>
  <c r="T43" i="8"/>
  <c r="S43" i="8"/>
  <c r="R43" i="8"/>
  <c r="Q43" i="8"/>
  <c r="P43" i="8"/>
  <c r="O43" i="8"/>
  <c r="N43" i="8"/>
  <c r="AB42" i="8"/>
  <c r="AA42" i="8"/>
  <c r="X42" i="8"/>
  <c r="W42" i="8"/>
  <c r="V42" i="8"/>
  <c r="U42" i="8"/>
  <c r="T42" i="8"/>
  <c r="S42" i="8"/>
  <c r="R42" i="8"/>
  <c r="Q42" i="8"/>
  <c r="P42" i="8"/>
  <c r="O42" i="8"/>
  <c r="N42" i="8"/>
  <c r="AB41" i="8"/>
  <c r="AA41" i="8"/>
  <c r="X41" i="8"/>
  <c r="W41" i="8"/>
  <c r="V41" i="8"/>
  <c r="U41" i="8"/>
  <c r="T41" i="8"/>
  <c r="S41" i="8"/>
  <c r="R41" i="8"/>
  <c r="Q41" i="8"/>
  <c r="P41" i="8"/>
  <c r="O41" i="8"/>
  <c r="N41" i="8"/>
  <c r="AB40" i="8"/>
  <c r="AA40" i="8"/>
  <c r="X40" i="8"/>
  <c r="W40" i="8"/>
  <c r="V40" i="8"/>
  <c r="U40" i="8"/>
  <c r="T40" i="8"/>
  <c r="S40" i="8"/>
  <c r="R40" i="8"/>
  <c r="Q40" i="8"/>
  <c r="P40" i="8"/>
  <c r="O40" i="8"/>
  <c r="N40" i="8"/>
  <c r="AB39" i="8"/>
  <c r="AA39" i="8"/>
  <c r="X39" i="8"/>
  <c r="W39" i="8"/>
  <c r="V39" i="8"/>
  <c r="U39" i="8"/>
  <c r="T39" i="8"/>
  <c r="S39" i="8"/>
  <c r="R39" i="8"/>
  <c r="Q39" i="8"/>
  <c r="P39" i="8"/>
  <c r="O39" i="8"/>
  <c r="N39" i="8"/>
  <c r="AB38" i="8"/>
  <c r="AA38" i="8"/>
  <c r="X38" i="8"/>
  <c r="W38" i="8"/>
  <c r="V38" i="8"/>
  <c r="U38" i="8"/>
  <c r="T38" i="8"/>
  <c r="S38" i="8"/>
  <c r="R38" i="8"/>
  <c r="Q38" i="8"/>
  <c r="P38" i="8"/>
  <c r="O38" i="8"/>
  <c r="N38" i="8"/>
  <c r="AB37" i="8"/>
  <c r="AA37" i="8"/>
  <c r="X37" i="8"/>
  <c r="W37" i="8"/>
  <c r="V37" i="8"/>
  <c r="U37" i="8"/>
  <c r="T37" i="8"/>
  <c r="S37" i="8"/>
  <c r="R37" i="8"/>
  <c r="Q37" i="8"/>
  <c r="P37" i="8"/>
  <c r="O37" i="8"/>
  <c r="N37" i="8"/>
  <c r="AB36" i="8"/>
  <c r="AA36" i="8"/>
  <c r="X36" i="8"/>
  <c r="W36" i="8"/>
  <c r="V36" i="8"/>
  <c r="U36" i="8"/>
  <c r="T36" i="8"/>
  <c r="S36" i="8"/>
  <c r="R36" i="8"/>
  <c r="Q36" i="8"/>
  <c r="P36" i="8"/>
  <c r="O36" i="8"/>
  <c r="N36" i="8"/>
  <c r="AB35" i="8"/>
  <c r="AA35" i="8"/>
  <c r="X35" i="8"/>
  <c r="W35" i="8"/>
  <c r="V35" i="8"/>
  <c r="U35" i="8"/>
  <c r="T35" i="8"/>
  <c r="S35" i="8"/>
  <c r="R35" i="8"/>
  <c r="Q35" i="8"/>
  <c r="Z35" i="8" s="1"/>
  <c r="P35" i="8"/>
  <c r="O35" i="8"/>
  <c r="N35" i="8"/>
  <c r="AB34" i="8"/>
  <c r="AA34" i="8"/>
  <c r="X34" i="8"/>
  <c r="W34" i="8"/>
  <c r="V34" i="8"/>
  <c r="U34" i="8"/>
  <c r="T34" i="8"/>
  <c r="S34" i="8"/>
  <c r="R34" i="8"/>
  <c r="Q34" i="8"/>
  <c r="P34" i="8"/>
  <c r="O34" i="8"/>
  <c r="N34" i="8"/>
  <c r="AB33" i="8"/>
  <c r="AA33" i="8"/>
  <c r="X33" i="8"/>
  <c r="W33" i="8"/>
  <c r="V33" i="8"/>
  <c r="U33" i="8"/>
  <c r="T33" i="8"/>
  <c r="S33" i="8"/>
  <c r="R33" i="8"/>
  <c r="Q33" i="8"/>
  <c r="P33" i="8"/>
  <c r="O33" i="8"/>
  <c r="N33" i="8"/>
  <c r="AB32" i="8"/>
  <c r="AA32" i="8"/>
  <c r="X32" i="8"/>
  <c r="W32" i="8"/>
  <c r="V32" i="8"/>
  <c r="U32" i="8"/>
  <c r="T32" i="8"/>
  <c r="S32" i="8"/>
  <c r="R32" i="8"/>
  <c r="Q32" i="8"/>
  <c r="Z32" i="8" s="1"/>
  <c r="P32" i="8"/>
  <c r="O32" i="8"/>
  <c r="N32" i="8"/>
  <c r="AB31" i="8"/>
  <c r="AA31" i="8"/>
  <c r="X31" i="8"/>
  <c r="W31" i="8"/>
  <c r="V31" i="8"/>
  <c r="U31" i="8"/>
  <c r="T31" i="8"/>
  <c r="S31" i="8"/>
  <c r="R31" i="8"/>
  <c r="Q31" i="8"/>
  <c r="P31" i="8"/>
  <c r="O31" i="8"/>
  <c r="N31" i="8"/>
  <c r="AB30" i="8"/>
  <c r="AA30" i="8"/>
  <c r="X30" i="8"/>
  <c r="W30" i="8"/>
  <c r="V30" i="8"/>
  <c r="U30" i="8"/>
  <c r="T30" i="8"/>
  <c r="S30" i="8"/>
  <c r="R30" i="8"/>
  <c r="Q30" i="8"/>
  <c r="P30" i="8"/>
  <c r="O30" i="8"/>
  <c r="N30" i="8"/>
  <c r="AB29" i="8"/>
  <c r="AA29" i="8"/>
  <c r="X29" i="8"/>
  <c r="W29" i="8"/>
  <c r="V29" i="8"/>
  <c r="U29" i="8"/>
  <c r="T29" i="8"/>
  <c r="S29" i="8"/>
  <c r="R29" i="8"/>
  <c r="Q29" i="8"/>
  <c r="P29" i="8"/>
  <c r="O29" i="8"/>
  <c r="N29" i="8"/>
  <c r="AB28" i="8"/>
  <c r="AA28" i="8"/>
  <c r="X28" i="8"/>
  <c r="W28" i="8"/>
  <c r="V28" i="8"/>
  <c r="U28" i="8"/>
  <c r="T28" i="8"/>
  <c r="S28" i="8"/>
  <c r="R28" i="8"/>
  <c r="Q28" i="8"/>
  <c r="P28" i="8"/>
  <c r="O28" i="8"/>
  <c r="N28" i="8"/>
  <c r="AB27" i="8"/>
  <c r="AA27" i="8"/>
  <c r="X27" i="8"/>
  <c r="W27" i="8"/>
  <c r="V27" i="8"/>
  <c r="U27" i="8"/>
  <c r="T27" i="8"/>
  <c r="S27" i="8"/>
  <c r="R27" i="8"/>
  <c r="Q27" i="8"/>
  <c r="P27" i="8"/>
  <c r="O27" i="8"/>
  <c r="N27" i="8"/>
  <c r="AB26" i="8"/>
  <c r="AA26" i="8"/>
  <c r="X26" i="8"/>
  <c r="W26" i="8"/>
  <c r="V26" i="8"/>
  <c r="U26" i="8"/>
  <c r="T26" i="8"/>
  <c r="S26" i="8"/>
  <c r="R26" i="8"/>
  <c r="Q26" i="8"/>
  <c r="P26" i="8"/>
  <c r="O26" i="8"/>
  <c r="N26" i="8"/>
  <c r="AB25" i="8"/>
  <c r="AA25" i="8"/>
  <c r="X25" i="8"/>
  <c r="W25" i="8"/>
  <c r="V25" i="8"/>
  <c r="U25" i="8"/>
  <c r="T25" i="8"/>
  <c r="S25" i="8"/>
  <c r="R25" i="8"/>
  <c r="Q25" i="8"/>
  <c r="P25" i="8"/>
  <c r="O25" i="8"/>
  <c r="N25" i="8"/>
  <c r="Z25" i="8" s="1"/>
  <c r="AB24" i="8"/>
  <c r="AA24" i="8"/>
  <c r="X24" i="8"/>
  <c r="W24" i="8"/>
  <c r="V24" i="8"/>
  <c r="U24" i="8"/>
  <c r="T24" i="8"/>
  <c r="S24" i="8"/>
  <c r="R24" i="8"/>
  <c r="Q24" i="8"/>
  <c r="P24" i="8"/>
  <c r="O24" i="8"/>
  <c r="N24" i="8"/>
  <c r="AB23" i="8"/>
  <c r="AA23" i="8"/>
  <c r="X23" i="8"/>
  <c r="W23" i="8"/>
  <c r="V23" i="8"/>
  <c r="U23" i="8"/>
  <c r="T23" i="8"/>
  <c r="S23" i="8"/>
  <c r="R23" i="8"/>
  <c r="Q23" i="8"/>
  <c r="P23" i="8"/>
  <c r="O23" i="8"/>
  <c r="N23" i="8"/>
  <c r="AB22" i="8"/>
  <c r="AA22" i="8"/>
  <c r="X22" i="8"/>
  <c r="W22" i="8"/>
  <c r="V22" i="8"/>
  <c r="U22" i="8"/>
  <c r="T22" i="8"/>
  <c r="S22" i="8"/>
  <c r="R22" i="8"/>
  <c r="Q22" i="8"/>
  <c r="P22" i="8"/>
  <c r="O22" i="8"/>
  <c r="N22" i="8"/>
  <c r="Z22" i="8" s="1"/>
  <c r="AB21" i="8"/>
  <c r="AA21" i="8"/>
  <c r="X21" i="8"/>
  <c r="W21" i="8"/>
  <c r="V21" i="8"/>
  <c r="U21" i="8"/>
  <c r="T21" i="8"/>
  <c r="S21" i="8"/>
  <c r="R21" i="8"/>
  <c r="Q21" i="8"/>
  <c r="P21" i="8"/>
  <c r="O21" i="8"/>
  <c r="N21" i="8"/>
  <c r="AB20" i="8"/>
  <c r="AA20" i="8"/>
  <c r="X20" i="8"/>
  <c r="W20" i="8"/>
  <c r="V20" i="8"/>
  <c r="U20" i="8"/>
  <c r="T20" i="8"/>
  <c r="S20" i="8"/>
  <c r="R20" i="8"/>
  <c r="Q20" i="8"/>
  <c r="P20" i="8"/>
  <c r="O20" i="8"/>
  <c r="Z20" i="8" s="1"/>
  <c r="N20" i="8"/>
  <c r="AB19" i="8"/>
  <c r="AA19" i="8"/>
  <c r="X19" i="8"/>
  <c r="W19" i="8"/>
  <c r="V19" i="8"/>
  <c r="U19" i="8"/>
  <c r="T19" i="8"/>
  <c r="S19" i="8"/>
  <c r="R19" i="8"/>
  <c r="Q19" i="8"/>
  <c r="P19" i="8"/>
  <c r="O19" i="8"/>
  <c r="N19" i="8"/>
  <c r="AB18" i="8"/>
  <c r="AA18" i="8"/>
  <c r="X18" i="8"/>
  <c r="W18" i="8"/>
  <c r="V18" i="8"/>
  <c r="U18" i="8"/>
  <c r="T18" i="8"/>
  <c r="S18" i="8"/>
  <c r="R18" i="8"/>
  <c r="Q18" i="8"/>
  <c r="P18" i="8"/>
  <c r="O18" i="8"/>
  <c r="N18" i="8"/>
  <c r="AB17" i="8"/>
  <c r="AA17" i="8"/>
  <c r="X17" i="8"/>
  <c r="W17" i="8"/>
  <c r="V17" i="8"/>
  <c r="U17" i="8"/>
  <c r="T17" i="8"/>
  <c r="S17" i="8"/>
  <c r="R17" i="8"/>
  <c r="Q17" i="8"/>
  <c r="P17" i="8"/>
  <c r="O17" i="8"/>
  <c r="N17" i="8"/>
  <c r="AB16" i="8"/>
  <c r="AA16" i="8"/>
  <c r="X16" i="8"/>
  <c r="W16" i="8"/>
  <c r="V16" i="8"/>
  <c r="U16" i="8"/>
  <c r="T16" i="8"/>
  <c r="S16" i="8"/>
  <c r="R16" i="8"/>
  <c r="Q16" i="8"/>
  <c r="P16" i="8"/>
  <c r="O16" i="8"/>
  <c r="N16" i="8"/>
  <c r="AB15" i="8"/>
  <c r="AA15" i="8"/>
  <c r="X15" i="8"/>
  <c r="W15" i="8"/>
  <c r="V15" i="8"/>
  <c r="U15" i="8"/>
  <c r="T15" i="8"/>
  <c r="S15" i="8"/>
  <c r="R15" i="8"/>
  <c r="Q15" i="8"/>
  <c r="Z15" i="8" s="1"/>
  <c r="P15" i="8"/>
  <c r="O15" i="8"/>
  <c r="N15" i="8"/>
  <c r="AB14" i="8"/>
  <c r="AA14" i="8"/>
  <c r="X14" i="8"/>
  <c r="W14" i="8"/>
  <c r="V14" i="8"/>
  <c r="U14" i="8"/>
  <c r="T14" i="8"/>
  <c r="S14" i="8"/>
  <c r="R14" i="8"/>
  <c r="Q14" i="8"/>
  <c r="P14" i="8"/>
  <c r="O14" i="8"/>
  <c r="N14" i="8"/>
  <c r="AB13" i="8"/>
  <c r="AA13" i="8"/>
  <c r="X13" i="8"/>
  <c r="W13" i="8"/>
  <c r="V13" i="8"/>
  <c r="U13" i="8"/>
  <c r="T13" i="8"/>
  <c r="S13" i="8"/>
  <c r="R13" i="8"/>
  <c r="Q13" i="8"/>
  <c r="P13" i="8"/>
  <c r="O13" i="8"/>
  <c r="N13" i="8"/>
  <c r="AB12" i="8"/>
  <c r="AA12" i="8"/>
  <c r="X12" i="8"/>
  <c r="W12" i="8"/>
  <c r="V12" i="8"/>
  <c r="U12" i="8"/>
  <c r="T12" i="8"/>
  <c r="S12" i="8"/>
  <c r="R12" i="8"/>
  <c r="Q12" i="8"/>
  <c r="Z12" i="8" s="1"/>
  <c r="P12" i="8"/>
  <c r="O12" i="8"/>
  <c r="N12" i="8"/>
  <c r="AB11" i="8"/>
  <c r="AA11" i="8"/>
  <c r="X11" i="8"/>
  <c r="W11" i="8"/>
  <c r="V11" i="8"/>
  <c r="U11" i="8"/>
  <c r="T11" i="8"/>
  <c r="S11" i="8"/>
  <c r="R11" i="8"/>
  <c r="Q11" i="8"/>
  <c r="P11" i="8"/>
  <c r="O11" i="8"/>
  <c r="N11" i="8"/>
  <c r="AB10" i="8"/>
  <c r="AA10" i="8"/>
  <c r="X10" i="8"/>
  <c r="W10" i="8"/>
  <c r="V10" i="8"/>
  <c r="U10" i="8"/>
  <c r="T10" i="8"/>
  <c r="S10" i="8"/>
  <c r="R10" i="8"/>
  <c r="Q10" i="8"/>
  <c r="P10" i="8"/>
  <c r="O10" i="8"/>
  <c r="N10" i="8"/>
  <c r="AB9" i="8"/>
  <c r="AA9" i="8"/>
  <c r="X9" i="8"/>
  <c r="W9" i="8"/>
  <c r="V9" i="8"/>
  <c r="U9" i="8"/>
  <c r="T9" i="8"/>
  <c r="S9" i="8"/>
  <c r="R9" i="8"/>
  <c r="Q9" i="8"/>
  <c r="P9" i="8"/>
  <c r="O9" i="8"/>
  <c r="N9" i="8"/>
  <c r="AB8" i="8"/>
  <c r="AA8" i="8"/>
  <c r="X8" i="8"/>
  <c r="W8" i="8"/>
  <c r="V8" i="8"/>
  <c r="U8" i="8"/>
  <c r="Z8" i="8" s="1"/>
  <c r="T8" i="8"/>
  <c r="S8" i="8"/>
  <c r="R8" i="8"/>
  <c r="Q8" i="8"/>
  <c r="P8" i="8"/>
  <c r="O8" i="8"/>
  <c r="N8" i="8"/>
  <c r="AB7" i="8"/>
  <c r="AA7" i="8"/>
  <c r="X7" i="8"/>
  <c r="W7" i="8"/>
  <c r="V7" i="8"/>
  <c r="U7" i="8"/>
  <c r="T7" i="8"/>
  <c r="S7" i="8"/>
  <c r="R7" i="8"/>
  <c r="Q7" i="8"/>
  <c r="P7" i="8"/>
  <c r="O7" i="8"/>
  <c r="N7" i="8"/>
  <c r="AB6" i="8"/>
  <c r="AA6" i="8"/>
  <c r="X6" i="8"/>
  <c r="W6" i="8"/>
  <c r="V6" i="8"/>
  <c r="U6" i="8"/>
  <c r="T6" i="8"/>
  <c r="S6" i="8"/>
  <c r="R6" i="8"/>
  <c r="Q6" i="8"/>
  <c r="P6" i="8"/>
  <c r="O6" i="8"/>
  <c r="N6" i="8"/>
  <c r="AB5" i="8"/>
  <c r="AA5" i="8"/>
  <c r="X5" i="8"/>
  <c r="W5" i="8"/>
  <c r="V5" i="8"/>
  <c r="U5" i="8"/>
  <c r="T5" i="8"/>
  <c r="S5" i="8"/>
  <c r="R5" i="8"/>
  <c r="Q5" i="8"/>
  <c r="P5" i="8"/>
  <c r="O5" i="8"/>
  <c r="N5" i="8"/>
  <c r="Z5" i="8" s="1"/>
  <c r="AB4" i="8"/>
  <c r="AA4" i="8"/>
  <c r="X4" i="8"/>
  <c r="W4" i="8"/>
  <c r="V4" i="8"/>
  <c r="U4" i="8"/>
  <c r="T4" i="8"/>
  <c r="S4" i="8"/>
  <c r="R4" i="8"/>
  <c r="Q4" i="8"/>
  <c r="P4" i="8"/>
  <c r="O4" i="8"/>
  <c r="N4" i="8"/>
  <c r="AE3" i="8"/>
  <c r="AD3" i="8"/>
  <c r="AB3" i="8"/>
  <c r="AA3" i="8"/>
  <c r="X3" i="8"/>
  <c r="W3" i="8"/>
  <c r="V3" i="8"/>
  <c r="U3" i="8"/>
  <c r="T3" i="8"/>
  <c r="S3" i="8"/>
  <c r="R3" i="8"/>
  <c r="Q3" i="8"/>
  <c r="P3" i="8"/>
  <c r="O3" i="8"/>
  <c r="N3" i="8"/>
  <c r="L1" i="8"/>
  <c r="K1" i="8"/>
  <c r="J1" i="8"/>
  <c r="I1" i="8"/>
  <c r="H1" i="8"/>
  <c r="G1" i="8"/>
  <c r="F1" i="8"/>
  <c r="E1" i="8"/>
  <c r="D1" i="8"/>
  <c r="C1" i="8"/>
  <c r="B1" i="8"/>
  <c r="E79" i="7"/>
  <c r="D79" i="7"/>
  <c r="E78" i="7"/>
  <c r="D78" i="7"/>
  <c r="E77" i="7"/>
  <c r="D77" i="7"/>
  <c r="E76" i="7"/>
  <c r="D76" i="7"/>
  <c r="E75" i="7"/>
  <c r="D75" i="7"/>
  <c r="E74" i="7"/>
  <c r="D74" i="7"/>
  <c r="E73" i="7"/>
  <c r="D73" i="7"/>
  <c r="E72" i="7"/>
  <c r="D72" i="7"/>
  <c r="E71" i="7"/>
  <c r="D71" i="7"/>
  <c r="E70" i="7"/>
  <c r="D70" i="7"/>
  <c r="E69" i="7"/>
  <c r="D69" i="7"/>
  <c r="E68" i="7"/>
  <c r="D68" i="7"/>
  <c r="E67" i="7"/>
  <c r="D67" i="7"/>
  <c r="E66" i="7"/>
  <c r="D66" i="7"/>
  <c r="E65" i="7"/>
  <c r="D65" i="7"/>
  <c r="E64" i="7"/>
  <c r="D64" i="7"/>
  <c r="E63" i="7"/>
  <c r="D63" i="7"/>
  <c r="E62" i="7"/>
  <c r="D62" i="7"/>
  <c r="E61" i="7"/>
  <c r="D61" i="7"/>
  <c r="E60" i="7"/>
  <c r="D60" i="7"/>
  <c r="E59" i="7"/>
  <c r="D59" i="7"/>
  <c r="E58" i="7"/>
  <c r="D58" i="7"/>
  <c r="E57" i="7"/>
  <c r="D57" i="7"/>
  <c r="E56" i="7"/>
  <c r="D56" i="7"/>
  <c r="E55" i="7"/>
  <c r="D55" i="7"/>
  <c r="E54" i="7"/>
  <c r="D54" i="7"/>
  <c r="E53" i="7"/>
  <c r="D53" i="7"/>
  <c r="E52" i="7"/>
  <c r="D52" i="7"/>
  <c r="E51" i="7"/>
  <c r="D51" i="7"/>
  <c r="E50" i="7"/>
  <c r="D50" i="7"/>
  <c r="E49" i="7"/>
  <c r="D49" i="7"/>
  <c r="E48" i="7"/>
  <c r="D48" i="7"/>
  <c r="E47" i="7"/>
  <c r="D47" i="7"/>
  <c r="E46" i="7"/>
  <c r="D46" i="7"/>
  <c r="E45" i="7"/>
  <c r="D45" i="7"/>
  <c r="E44" i="7"/>
  <c r="D44" i="7"/>
  <c r="E43" i="7"/>
  <c r="D43" i="7"/>
  <c r="E42" i="7"/>
  <c r="D42" i="7"/>
  <c r="E41" i="7"/>
  <c r="D41" i="7"/>
  <c r="E40" i="7"/>
  <c r="H3" i="7" s="1"/>
  <c r="E4" i="7" s="1"/>
  <c r="E5" i="7" s="1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D40" i="7"/>
  <c r="G3" i="7" s="1"/>
  <c r="D4" i="7" s="1"/>
  <c r="D5" i="7" s="1"/>
  <c r="D6" i="7" s="1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54" i="6"/>
  <c r="D53" i="6"/>
  <c r="D52" i="6"/>
  <c r="D51" i="6"/>
  <c r="D50" i="6"/>
  <c r="D49" i="6"/>
  <c r="E48" i="6"/>
  <c r="D48" i="6"/>
  <c r="D47" i="6"/>
  <c r="D46" i="6"/>
  <c r="D45" i="6"/>
  <c r="D44" i="6"/>
  <c r="D43" i="6"/>
  <c r="D42" i="6"/>
  <c r="D41" i="6"/>
  <c r="D40" i="6"/>
  <c r="E39" i="6"/>
  <c r="D39" i="6"/>
  <c r="D38" i="6"/>
  <c r="D37" i="6"/>
  <c r="D36" i="6"/>
  <c r="E35" i="6"/>
  <c r="D35" i="6"/>
  <c r="D34" i="6"/>
  <c r="D33" i="6"/>
  <c r="D32" i="6"/>
  <c r="D31" i="6"/>
  <c r="D30" i="6"/>
  <c r="E29" i="6"/>
  <c r="D29" i="6"/>
  <c r="D28" i="6"/>
  <c r="D27" i="6"/>
  <c r="D26" i="6"/>
  <c r="E25" i="6"/>
  <c r="D25" i="6"/>
  <c r="D24" i="6"/>
  <c r="D23" i="6"/>
  <c r="D22" i="6"/>
  <c r="D21" i="6"/>
  <c r="E20" i="6"/>
  <c r="D20" i="6"/>
  <c r="D19" i="6"/>
  <c r="D18" i="6"/>
  <c r="D17" i="6"/>
  <c r="E16" i="6"/>
  <c r="D16" i="6"/>
  <c r="D15" i="6"/>
  <c r="D14" i="6"/>
  <c r="D13" i="6"/>
  <c r="D12" i="6"/>
  <c r="D11" i="6"/>
  <c r="E10" i="6"/>
  <c r="D10" i="6"/>
  <c r="D9" i="6"/>
  <c r="D8" i="6"/>
  <c r="D7" i="6"/>
  <c r="E6" i="6"/>
  <c r="D6" i="6"/>
  <c r="D5" i="6"/>
  <c r="D4" i="6"/>
  <c r="D3" i="6"/>
  <c r="F2" i="6"/>
  <c r="E54" i="6" s="1"/>
  <c r="C19" i="1"/>
  <c r="B19" i="1"/>
  <c r="C18" i="1"/>
  <c r="B18" i="1"/>
  <c r="E7" i="6" l="1"/>
  <c r="E30" i="6"/>
  <c r="E49" i="6"/>
  <c r="E8" i="6"/>
  <c r="E50" i="6"/>
  <c r="Z10" i="8"/>
  <c r="Z30" i="8"/>
  <c r="E37" i="6"/>
  <c r="E41" i="6"/>
  <c r="Z11" i="8"/>
  <c r="Z49" i="8"/>
  <c r="E5" i="6"/>
  <c r="E9" i="6"/>
  <c r="E28" i="6"/>
  <c r="E47" i="6"/>
  <c r="E51" i="6"/>
  <c r="Z3" i="8"/>
  <c r="Z9" i="8"/>
  <c r="Z29" i="8"/>
  <c r="Z38" i="8"/>
  <c r="Z43" i="8"/>
  <c r="Z46" i="8"/>
  <c r="Z47" i="8"/>
  <c r="Z51" i="8"/>
  <c r="D56" i="6"/>
  <c r="E21" i="6"/>
  <c r="E36" i="6"/>
  <c r="Z13" i="8"/>
  <c r="Z18" i="8"/>
  <c r="E18" i="6"/>
  <c r="Z7" i="8"/>
  <c r="Z31" i="8"/>
  <c r="E15" i="6"/>
  <c r="E19" i="6"/>
  <c r="E38" i="6"/>
  <c r="Z4" i="8"/>
  <c r="Z6" i="8"/>
  <c r="Z54" i="8" s="1"/>
  <c r="Z23" i="8"/>
  <c r="Z24" i="8"/>
  <c r="Z26" i="8"/>
  <c r="Z40" i="8"/>
  <c r="Z44" i="8"/>
  <c r="Z17" i="8"/>
  <c r="Z21" i="8"/>
  <c r="Z42" i="8"/>
  <c r="Z48" i="8"/>
  <c r="Z53" i="8"/>
  <c r="Z19" i="8"/>
  <c r="Z28" i="8"/>
  <c r="Z39" i="8"/>
  <c r="Z16" i="8"/>
  <c r="Z33" i="8"/>
  <c r="Z34" i="8"/>
  <c r="Z36" i="8"/>
  <c r="Z37" i="8"/>
  <c r="Z41" i="8"/>
  <c r="Z50" i="8"/>
  <c r="E11" i="6"/>
  <c r="E26" i="6"/>
  <c r="E45" i="6"/>
  <c r="E17" i="6"/>
  <c r="E40" i="6"/>
  <c r="Z14" i="8"/>
  <c r="E27" i="6"/>
  <c r="E31" i="6"/>
  <c r="E46" i="6"/>
  <c r="Z27" i="8"/>
  <c r="AA54" i="8"/>
  <c r="AA55" i="8" s="1"/>
  <c r="AB54" i="8"/>
  <c r="AB55" i="8" s="1"/>
  <c r="E52" i="6"/>
  <c r="E12" i="6"/>
  <c r="E22" i="6"/>
  <c r="E3" i="6"/>
  <c r="E13" i="6"/>
  <c r="E23" i="6"/>
  <c r="E33" i="6"/>
  <c r="E43" i="6"/>
  <c r="E53" i="6"/>
  <c r="E42" i="6"/>
  <c r="E32" i="6"/>
  <c r="E4" i="6"/>
  <c r="E14" i="6"/>
  <c r="E24" i="6"/>
  <c r="E34" i="6"/>
  <c r="E44" i="6"/>
</calcChain>
</file>

<file path=xl/sharedStrings.xml><?xml version="1.0" encoding="utf-8"?>
<sst xmlns="http://schemas.openxmlformats.org/spreadsheetml/2006/main" count="314" uniqueCount="184">
  <si>
    <t>Slot</t>
  </si>
  <si>
    <t>Name</t>
  </si>
  <si>
    <t>Common_Name</t>
  </si>
  <si>
    <t>Species</t>
  </si>
  <si>
    <t>maxage</t>
  </si>
  <si>
    <t>R0</t>
  </si>
  <si>
    <t>M</t>
  </si>
  <si>
    <t>M2</t>
  </si>
  <si>
    <t>Mexp</t>
  </si>
  <si>
    <t>Msd</t>
  </si>
  <si>
    <t>Mgrad</t>
  </si>
  <si>
    <t>h</t>
  </si>
  <si>
    <t>SRrel</t>
  </si>
  <si>
    <t>Perr</t>
  </si>
  <si>
    <t>AC</t>
  </si>
  <si>
    <t>Period</t>
  </si>
  <si>
    <t>Amplitude</t>
  </si>
  <si>
    <t>Linf</t>
  </si>
  <si>
    <t>K</t>
  </si>
  <si>
    <t>t0</t>
  </si>
  <si>
    <t>LenCV</t>
  </si>
  <si>
    <t>Ksd</t>
  </si>
  <si>
    <t>Kgrad</t>
  </si>
  <si>
    <t>Linfsd</t>
  </si>
  <si>
    <t>Linfgrad</t>
  </si>
  <si>
    <t>L50</t>
  </si>
  <si>
    <t>L50_95</t>
  </si>
  <si>
    <t>D</t>
  </si>
  <si>
    <t>a</t>
  </si>
  <si>
    <t>b</t>
  </si>
  <si>
    <t>Size_area_1</t>
  </si>
  <si>
    <t>Frac_area_1</t>
  </si>
  <si>
    <t>Prob_staying</t>
  </si>
  <si>
    <t>Fdisc</t>
  </si>
  <si>
    <t>Source</t>
  </si>
  <si>
    <t>nyears</t>
  </si>
  <si>
    <t>Spat_targ</t>
  </si>
  <si>
    <t>EffYears</t>
  </si>
  <si>
    <t>EffLower</t>
  </si>
  <si>
    <t>EffUpper</t>
  </si>
  <si>
    <t>Esd</t>
  </si>
  <si>
    <t>qinc</t>
  </si>
  <si>
    <t>qcv</t>
  </si>
  <si>
    <t>L5</t>
  </si>
  <si>
    <t>LFS</t>
  </si>
  <si>
    <t>Vmaxlen</t>
  </si>
  <si>
    <t>isRel</t>
  </si>
  <si>
    <t>LR5</t>
  </si>
  <si>
    <t>LFR</t>
  </si>
  <si>
    <t>Rmaxlen</t>
  </si>
  <si>
    <t>DR</t>
  </si>
  <si>
    <t>SelYears</t>
  </si>
  <si>
    <t>AbsSelYears</t>
  </si>
  <si>
    <t>L5Lower</t>
  </si>
  <si>
    <t>L5Upper</t>
  </si>
  <si>
    <t>LFSLower</t>
  </si>
  <si>
    <t>LFSUpper</t>
  </si>
  <si>
    <t>VmaxLower</t>
  </si>
  <si>
    <t>VmaxUpper</t>
  </si>
  <si>
    <t>CurrentYr</t>
  </si>
  <si>
    <t>MPA</t>
  </si>
  <si>
    <t>Cobs</t>
  </si>
  <si>
    <t>Cbiascv</t>
  </si>
  <si>
    <t>CAA_nsamp</t>
  </si>
  <si>
    <t>CAA_ESS</t>
  </si>
  <si>
    <t>CAL_nsamp</t>
  </si>
  <si>
    <t>CAL_ESS</t>
  </si>
  <si>
    <t>Iobs</t>
  </si>
  <si>
    <t>Ibiascv</t>
  </si>
  <si>
    <t>Btobs</t>
  </si>
  <si>
    <t>Btbiascv</t>
  </si>
  <si>
    <t>beta</t>
  </si>
  <si>
    <t>LenMbiascv</t>
  </si>
  <si>
    <t>Mbiascv</t>
  </si>
  <si>
    <t>Kbiascv</t>
  </si>
  <si>
    <t>t0biascv</t>
  </si>
  <si>
    <t>Linfbiascv</t>
  </si>
  <si>
    <t>LFCbiascv</t>
  </si>
  <si>
    <t>LFSbiascv</t>
  </si>
  <si>
    <t>FMSYbiascv</t>
  </si>
  <si>
    <t>FMSY_Mbiascv</t>
  </si>
  <si>
    <t>BMSY_B0biascv</t>
  </si>
  <si>
    <t>Irefbiascv</t>
  </si>
  <si>
    <t>Brefbiascv</t>
  </si>
  <si>
    <t>Crefbiascv</t>
  </si>
  <si>
    <t>Dbiascv</t>
  </si>
  <si>
    <t>Dobs</t>
  </si>
  <si>
    <t>hbiascv</t>
  </si>
  <si>
    <t>Recbiascv</t>
  </si>
  <si>
    <t>TACFrac</t>
  </si>
  <si>
    <t>TACSD</t>
  </si>
  <si>
    <t>TAEFrac</t>
  </si>
  <si>
    <t>TAESD</t>
  </si>
  <si>
    <t>SizeLimFrac</t>
  </si>
  <si>
    <t>SizeLimSD</t>
  </si>
  <si>
    <t>Agency</t>
  </si>
  <si>
    <t>Region</t>
  </si>
  <si>
    <t>Sponsor</t>
  </si>
  <si>
    <t>Latitude</t>
  </si>
  <si>
    <t>Longitude</t>
  </si>
  <si>
    <t>nsim</t>
  </si>
  <si>
    <t>proyears</t>
  </si>
  <si>
    <t>interval</t>
  </si>
  <si>
    <t>pstar</t>
  </si>
  <si>
    <t>maxF</t>
  </si>
  <si>
    <t>reps</t>
  </si>
  <si>
    <t>Defaults</t>
  </si>
  <si>
    <t>Generic_Obs</t>
  </si>
  <si>
    <t>Perfect_Imp</t>
  </si>
  <si>
    <t>Haddock_Faroe_Islands</t>
  </si>
  <si>
    <t>Haddock</t>
  </si>
  <si>
    <t>Melanogrammus aeglefinus</t>
  </si>
  <si>
    <t>default</t>
  </si>
  <si>
    <t>Myers et al 1999</t>
  </si>
  <si>
    <t>Magnusson</t>
  </si>
  <si>
    <t>from assumption that BMSY = 35000 and BMSY/B0 = 0.4</t>
  </si>
  <si>
    <t>Haddock_Fleet</t>
  </si>
  <si>
    <t xml:space="preserve">ICES - </t>
  </si>
  <si>
    <t>default assumption - alternative 9% annual increase</t>
  </si>
  <si>
    <t>Faroe Islands</t>
  </si>
  <si>
    <t>http://ices.dk/sites/pub/Publication%20Reports/Advice/2008/2008/had-faro.pdf</t>
  </si>
  <si>
    <t>Year</t>
  </si>
  <si>
    <t>Recruitment Age 2</t>
  </si>
  <si>
    <t>SSB tonnes</t>
  </si>
  <si>
    <t>R/S</t>
  </si>
  <si>
    <t>B0</t>
  </si>
  <si>
    <t>ICES 2013</t>
  </si>
  <si>
    <t xml:space="preserve">Mean F Ages 3 -7 </t>
  </si>
  <si>
    <t>Lower</t>
  </si>
  <si>
    <t>Upper</t>
  </si>
  <si>
    <t>LAA</t>
  </si>
  <si>
    <t>9+</t>
  </si>
  <si>
    <t>Age Max</t>
  </si>
  <si>
    <r>
      <t xml:space="preserve">Eigaard, Ole Ritzau, Bjarti Thomsen, Holger Hovgaard, Anders Nielsen, and Adriaan D. Rijnsdorp. 2011. “Fishing Power Increases from Technological Development in the Faroe Islands Longline Fishery.” </t>
    </r>
    <r>
      <rPr>
        <i/>
        <sz val="11"/>
        <color rgb="FF000000"/>
        <rFont val="Calibri"/>
        <family val="2"/>
        <scheme val="minor"/>
      </rPr>
      <t>Canadian Journal of Fisheries and Aquatic Sciences. Journal Canadien Des Sciences Halieutiques et Aquatiques</t>
    </r>
    <r>
      <rPr>
        <sz val="11"/>
        <color rgb="FF000000"/>
        <rFont val="Calibri"/>
        <family val="2"/>
        <scheme val="minor"/>
      </rPr>
      <t xml:space="preserve"> 68 (11). NRC Research Press: 1970–82.</t>
    </r>
  </si>
  <si>
    <t>http://www.ices.dk/sites/pub/Publication%20Reports/Expert%20Group%20Report/acom/2008/NWWG/NWWG08.pdf</t>
  </si>
  <si>
    <r>
      <t xml:space="preserve">Magnussen, E. 2007. “Interpopulation Comparison of Growth Patterns of 14 Fish Species on Faroe Bank: Are All Fishes on the Bank Fast-Growing?” </t>
    </r>
    <r>
      <rPr>
        <i/>
        <sz val="11"/>
        <color rgb="FF000000"/>
        <rFont val="Calibri"/>
        <family val="2"/>
        <scheme val="minor"/>
      </rPr>
      <t>Journal of Fish Biology</t>
    </r>
    <r>
      <rPr>
        <sz val="11"/>
        <color rgb="FF000000"/>
        <rFont val="Calibri"/>
        <family val="2"/>
        <scheme val="minor"/>
      </rPr>
      <t xml:space="preserve"> 71 (2): 453–75.</t>
    </r>
  </si>
  <si>
    <t xml:space="preserve">assume unfished in 1920 </t>
  </si>
  <si>
    <t>From Fishbase</t>
  </si>
  <si>
    <t>Family</t>
  </si>
  <si>
    <t>Genus</t>
  </si>
  <si>
    <t>Score</t>
  </si>
  <si>
    <t>Sex</t>
  </si>
  <si>
    <t>Lmin</t>
  </si>
  <si>
    <t>Lmax</t>
  </si>
  <si>
    <t>LengthType</t>
  </si>
  <si>
    <t>r2</t>
  </si>
  <si>
    <t>n</t>
  </si>
  <si>
    <t>Country</t>
  </si>
  <si>
    <t>Locality</t>
  </si>
  <si>
    <t>RefNo</t>
  </si>
  <si>
    <t>Gadidae</t>
  </si>
  <si>
    <t>Melanogrammus</t>
  </si>
  <si>
    <t>aeglefinus</t>
  </si>
  <si>
    <t>unsexed</t>
  </si>
  <si>
    <t>UK</t>
  </si>
  <si>
    <t>North Sea</t>
  </si>
  <si>
    <t>UK Scotland</t>
  </si>
  <si>
    <t>Western coast</t>
  </si>
  <si>
    <t>mixed</t>
  </si>
  <si>
    <t>TL</t>
  </si>
  <si>
    <t>UK Engld Wal</t>
  </si>
  <si>
    <t>not specified (ICES division), 1986</t>
  </si>
  <si>
    <t>Female</t>
  </si>
  <si>
    <t>North Sea / 1994-2009</t>
  </si>
  <si>
    <t>Male</t>
  </si>
  <si>
    <t>North Sea / (March) 1995-2004</t>
  </si>
  <si>
    <t>North Sea / (February) 1995-2007</t>
  </si>
  <si>
    <t>North Sea / (Quarter 1) 1995-2007</t>
  </si>
  <si>
    <t>North Sea / (January) 1995-2007</t>
  </si>
  <si>
    <t>North Sea / (April) 1995-2007</t>
  </si>
  <si>
    <t>North Sea / 1995-2007</t>
  </si>
  <si>
    <t>North Sea / (July) 1995-2007</t>
  </si>
  <si>
    <t>North Sea / (September) 1997</t>
  </si>
  <si>
    <t>North Sea / (Quarter 3) 1995-2007</t>
  </si>
  <si>
    <t>North Sea / (August) 1995-2007</t>
  </si>
  <si>
    <t>North Sea / (Quarter 2) 1995-2007</t>
  </si>
  <si>
    <t>North Sea / (June) 1995-2000</t>
  </si>
  <si>
    <t>North Sea / (May) 1995-2006</t>
  </si>
  <si>
    <t>Irish Sea (ICES Div. 7a), 2010</t>
  </si>
  <si>
    <t>Irish Sea (ICES Div. 7a), 2016</t>
  </si>
  <si>
    <t>Irish Sea (ICES Div. 7a), 2015</t>
  </si>
  <si>
    <t>Irish Sea (ICES Div. 7a), 2007</t>
  </si>
  <si>
    <t>Irish Sea (ICES Div. 7a), 2006</t>
  </si>
  <si>
    <t>Irish Sea (ICES Div. 7a),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</si>
</sst>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Lucida Console"/>
      <family val="3"/>
    </font>
    <font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vertical="center"/>
    </xf>
    <xf numFmtId="164" fontId="0" fillId="0" borderId="0" xfId="0" applyNumberFormat="1"/>
    <xf numFmtId="49" fontId="0" fillId="0" borderId="0" xfId="0" applyNumberFormat="1"/>
    <xf numFmtId="2" fontId="0" fillId="0" borderId="0" xfId="0" applyNumberFormat="1"/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ropbox\Projects_2018\Ancillary_Indicators\OMs\Haddock_Faroe_Islands\Haddock_Faroe_Islands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  <sheetName val="Fleet"/>
      <sheetName val="Obs"/>
      <sheetName val="Imp"/>
      <sheetName val="OM"/>
      <sheetName val="recruitment"/>
      <sheetName val="fishing effort"/>
      <sheetName val="CAA"/>
      <sheetName val="sources"/>
    </sheetNames>
    <sheetDataSet>
      <sheetData sheetId="0">
        <row r="18">
          <cell r="B18">
            <v>59.85</v>
          </cell>
          <cell r="C18">
            <v>66.150000000000006</v>
          </cell>
        </row>
        <row r="19">
          <cell r="B19">
            <v>0.4294</v>
          </cell>
          <cell r="C19">
            <v>0.47460000000000002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1957</v>
          </cell>
        </row>
      </sheetData>
      <sheetData sheetId="6">
        <row r="3">
          <cell r="A3">
            <v>1920</v>
          </cell>
        </row>
      </sheetData>
      <sheetData sheetId="7">
        <row r="2">
          <cell r="B2">
            <v>0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</row>
        <row r="3">
          <cell r="Z3">
            <v>4</v>
          </cell>
          <cell r="AC3">
            <v>1.5</v>
          </cell>
        </row>
        <row r="4">
          <cell r="Z4">
            <v>3</v>
          </cell>
        </row>
        <row r="5">
          <cell r="Z5">
            <v>3</v>
          </cell>
        </row>
        <row r="6">
          <cell r="Z6">
            <v>3</v>
          </cell>
        </row>
        <row r="7">
          <cell r="Z7">
            <v>2</v>
          </cell>
        </row>
        <row r="8">
          <cell r="Z8">
            <v>3</v>
          </cell>
        </row>
        <row r="9">
          <cell r="Z9">
            <v>2</v>
          </cell>
        </row>
        <row r="10">
          <cell r="Z10">
            <v>3</v>
          </cell>
        </row>
        <row r="11">
          <cell r="Z11">
            <v>4</v>
          </cell>
        </row>
        <row r="12">
          <cell r="Z12">
            <v>4</v>
          </cell>
        </row>
        <row r="13">
          <cell r="Z13">
            <v>4</v>
          </cell>
        </row>
        <row r="14">
          <cell r="Z14">
            <v>2</v>
          </cell>
        </row>
        <row r="15">
          <cell r="Z15">
            <v>3</v>
          </cell>
        </row>
        <row r="16">
          <cell r="Z16">
            <v>4</v>
          </cell>
        </row>
        <row r="17">
          <cell r="Z17">
            <v>4</v>
          </cell>
        </row>
        <row r="18">
          <cell r="Z18">
            <v>4</v>
          </cell>
        </row>
        <row r="19">
          <cell r="Z19">
            <v>3</v>
          </cell>
        </row>
        <row r="20">
          <cell r="Z20">
            <v>2</v>
          </cell>
        </row>
        <row r="21">
          <cell r="Z21">
            <v>3</v>
          </cell>
        </row>
        <row r="22">
          <cell r="Z22">
            <v>3</v>
          </cell>
        </row>
        <row r="23">
          <cell r="Z23">
            <v>4</v>
          </cell>
        </row>
        <row r="24">
          <cell r="Z24">
            <v>4</v>
          </cell>
        </row>
        <row r="25">
          <cell r="Z25">
            <v>5</v>
          </cell>
        </row>
        <row r="26">
          <cell r="Z26">
            <v>4</v>
          </cell>
        </row>
        <row r="27">
          <cell r="Z27">
            <v>5</v>
          </cell>
        </row>
        <row r="28">
          <cell r="Z28">
            <v>6</v>
          </cell>
        </row>
        <row r="29">
          <cell r="Z29">
            <v>3</v>
          </cell>
        </row>
        <row r="30">
          <cell r="Z30">
            <v>4</v>
          </cell>
        </row>
        <row r="31">
          <cell r="Z31">
            <v>3</v>
          </cell>
        </row>
        <row r="32">
          <cell r="Z32">
            <v>4</v>
          </cell>
        </row>
        <row r="33">
          <cell r="Z33">
            <v>4</v>
          </cell>
        </row>
        <row r="34">
          <cell r="Z34">
            <v>5</v>
          </cell>
        </row>
        <row r="35">
          <cell r="Z35">
            <v>5</v>
          </cell>
        </row>
        <row r="36">
          <cell r="Z36">
            <v>4</v>
          </cell>
        </row>
        <row r="37">
          <cell r="Z37">
            <v>4</v>
          </cell>
        </row>
        <row r="38">
          <cell r="Z38">
            <v>5</v>
          </cell>
        </row>
        <row r="39">
          <cell r="Z39">
            <v>5</v>
          </cell>
        </row>
        <row r="40">
          <cell r="Z40">
            <v>7</v>
          </cell>
        </row>
        <row r="41">
          <cell r="Z41">
            <v>2</v>
          </cell>
        </row>
        <row r="42">
          <cell r="Z42">
            <v>3</v>
          </cell>
        </row>
        <row r="43">
          <cell r="Z43">
            <v>4</v>
          </cell>
        </row>
        <row r="44">
          <cell r="Z44">
            <v>5</v>
          </cell>
        </row>
        <row r="45">
          <cell r="Z45">
            <v>6</v>
          </cell>
        </row>
        <row r="46">
          <cell r="Z46">
            <v>3</v>
          </cell>
        </row>
        <row r="47">
          <cell r="Z47">
            <v>2</v>
          </cell>
        </row>
        <row r="48">
          <cell r="Z48">
            <v>3</v>
          </cell>
        </row>
        <row r="49">
          <cell r="Z49">
            <v>4</v>
          </cell>
        </row>
        <row r="50">
          <cell r="Z50">
            <v>5</v>
          </cell>
        </row>
        <row r="51">
          <cell r="Z51">
            <v>5</v>
          </cell>
        </row>
        <row r="52">
          <cell r="Z52">
            <v>6</v>
          </cell>
        </row>
        <row r="53">
          <cell r="Z53">
            <v>6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ces.dk/sites/pub/Publication%20Reports/Advice/2008/2008/had-f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workbookViewId="0">
      <selection activeCell="F7" sqref="F7"/>
    </sheetView>
  </sheetViews>
  <sheetFormatPr defaultRowHeight="15" x14ac:dyDescent="0.25"/>
  <cols>
    <col min="1" max="1" width="12.7109375" customWidth="1"/>
  </cols>
  <sheetData>
    <row r="1" spans="1:4" x14ac:dyDescent="0.25">
      <c r="A1" t="s">
        <v>0</v>
      </c>
    </row>
    <row r="2" spans="1:4" x14ac:dyDescent="0.25">
      <c r="A2" t="s">
        <v>1</v>
      </c>
      <c r="B2" t="s">
        <v>109</v>
      </c>
    </row>
    <row r="3" spans="1:4" x14ac:dyDescent="0.25">
      <c r="A3" t="s">
        <v>2</v>
      </c>
      <c r="B3" t="s">
        <v>110</v>
      </c>
    </row>
    <row r="4" spans="1:4" x14ac:dyDescent="0.25">
      <c r="A4" t="s">
        <v>3</v>
      </c>
      <c r="B4" t="s">
        <v>111</v>
      </c>
    </row>
    <row r="5" spans="1:4" x14ac:dyDescent="0.25">
      <c r="A5" t="s">
        <v>4</v>
      </c>
      <c r="B5">
        <v>25</v>
      </c>
    </row>
    <row r="6" spans="1:4" x14ac:dyDescent="0.25">
      <c r="A6" t="s">
        <v>5</v>
      </c>
      <c r="B6">
        <v>1000</v>
      </c>
    </row>
    <row r="7" spans="1:4" x14ac:dyDescent="0.25">
      <c r="A7" t="s">
        <v>6</v>
      </c>
      <c r="B7">
        <v>0.2</v>
      </c>
      <c r="C7">
        <v>0.2</v>
      </c>
    </row>
    <row r="8" spans="1:4" x14ac:dyDescent="0.25">
      <c r="A8" s="1" t="s">
        <v>7</v>
      </c>
    </row>
    <row r="9" spans="1:4" x14ac:dyDescent="0.25">
      <c r="A9" s="1" t="s">
        <v>8</v>
      </c>
    </row>
    <row r="10" spans="1:4" x14ac:dyDescent="0.25">
      <c r="A10" t="s">
        <v>9</v>
      </c>
      <c r="B10">
        <v>0.05</v>
      </c>
      <c r="C10">
        <v>0.1</v>
      </c>
    </row>
    <row r="11" spans="1:4" x14ac:dyDescent="0.25">
      <c r="A11" t="s">
        <v>10</v>
      </c>
      <c r="B11">
        <v>0</v>
      </c>
      <c r="C11">
        <v>0</v>
      </c>
    </row>
    <row r="12" spans="1:4" x14ac:dyDescent="0.25">
      <c r="A12" t="s">
        <v>11</v>
      </c>
      <c r="B12">
        <v>0.64</v>
      </c>
      <c r="C12">
        <v>0.82</v>
      </c>
      <c r="D12" t="s">
        <v>113</v>
      </c>
    </row>
    <row r="13" spans="1:4" x14ac:dyDescent="0.25">
      <c r="A13" t="s">
        <v>12</v>
      </c>
      <c r="B13">
        <v>1</v>
      </c>
    </row>
    <row r="14" spans="1:4" x14ac:dyDescent="0.25">
      <c r="A14" t="s">
        <v>13</v>
      </c>
      <c r="B14">
        <v>0.6</v>
      </c>
      <c r="C14">
        <v>0.9</v>
      </c>
    </row>
    <row r="15" spans="1:4" x14ac:dyDescent="0.25">
      <c r="A15" t="s">
        <v>14</v>
      </c>
      <c r="B15">
        <v>0.1</v>
      </c>
      <c r="C15">
        <v>0.6</v>
      </c>
    </row>
    <row r="16" spans="1:4" x14ac:dyDescent="0.25">
      <c r="A16" s="1" t="s">
        <v>15</v>
      </c>
    </row>
    <row r="17" spans="1:5" x14ac:dyDescent="0.25">
      <c r="A17" s="1" t="s">
        <v>16</v>
      </c>
    </row>
    <row r="18" spans="1:5" x14ac:dyDescent="0.25">
      <c r="A18" t="s">
        <v>17</v>
      </c>
      <c r="B18">
        <f>63-0.05*63</f>
        <v>59.85</v>
      </c>
      <c r="C18">
        <f>63+0.05*63</f>
        <v>66.150000000000006</v>
      </c>
      <c r="D18">
        <v>63</v>
      </c>
      <c r="E18" t="s">
        <v>114</v>
      </c>
    </row>
    <row r="19" spans="1:5" x14ac:dyDescent="0.25">
      <c r="A19" t="s">
        <v>18</v>
      </c>
      <c r="B19">
        <f>0.452-0.05*0.452</f>
        <v>0.4294</v>
      </c>
      <c r="C19">
        <f>0.452+0.05*0.452</f>
        <v>0.47460000000000002</v>
      </c>
      <c r="D19">
        <v>0.45200000000000001</v>
      </c>
      <c r="E19" t="s">
        <v>114</v>
      </c>
    </row>
    <row r="20" spans="1:5" x14ac:dyDescent="0.25">
      <c r="A20" t="s">
        <v>19</v>
      </c>
      <c r="B20">
        <v>0</v>
      </c>
      <c r="C20">
        <v>0</v>
      </c>
    </row>
    <row r="21" spans="1:5" x14ac:dyDescent="0.25">
      <c r="A21" t="s">
        <v>20</v>
      </c>
      <c r="B21">
        <v>0.1</v>
      </c>
      <c r="C21">
        <v>0.15</v>
      </c>
    </row>
    <row r="22" spans="1:5" x14ac:dyDescent="0.25">
      <c r="A22" t="s">
        <v>21</v>
      </c>
      <c r="B22">
        <v>0</v>
      </c>
      <c r="C22">
        <v>2.5000000000000001E-2</v>
      </c>
      <c r="D22" t="s">
        <v>112</v>
      </c>
    </row>
    <row r="23" spans="1:5" x14ac:dyDescent="0.25">
      <c r="A23" t="s">
        <v>22</v>
      </c>
      <c r="B23">
        <v>0</v>
      </c>
      <c r="C23">
        <v>0</v>
      </c>
      <c r="D23" t="s">
        <v>112</v>
      </c>
    </row>
    <row r="24" spans="1:5" x14ac:dyDescent="0.25">
      <c r="A24" t="s">
        <v>23</v>
      </c>
      <c r="B24" s="2">
        <v>0</v>
      </c>
      <c r="C24">
        <v>2.5000000000000001E-2</v>
      </c>
      <c r="D24" t="s">
        <v>112</v>
      </c>
    </row>
    <row r="25" spans="1:5" x14ac:dyDescent="0.25">
      <c r="A25" t="s">
        <v>24</v>
      </c>
      <c r="B25">
        <v>0</v>
      </c>
      <c r="C25">
        <v>0</v>
      </c>
      <c r="D25" t="s">
        <v>112</v>
      </c>
    </row>
    <row r="26" spans="1:5" x14ac:dyDescent="0.25">
      <c r="A26" t="s">
        <v>25</v>
      </c>
      <c r="B26">
        <f>D26-0.05*D26</f>
        <v>43.7</v>
      </c>
      <c r="C26">
        <f>0.05*D26+D26</f>
        <v>48.3</v>
      </c>
      <c r="D26">
        <v>46</v>
      </c>
      <c r="E26" t="s">
        <v>114</v>
      </c>
    </row>
    <row r="27" spans="1:5" x14ac:dyDescent="0.25">
      <c r="A27" t="s">
        <v>26</v>
      </c>
      <c r="B27">
        <v>4</v>
      </c>
      <c r="C27">
        <v>5</v>
      </c>
    </row>
    <row r="28" spans="1:5" x14ac:dyDescent="0.25">
      <c r="A28" t="s">
        <v>27</v>
      </c>
      <c r="B28">
        <f>D28-D28*0.15</f>
        <v>0.48449999999999993</v>
      </c>
      <c r="C28">
        <f>D28+D28*0.15</f>
        <v>0.65549999999999997</v>
      </c>
      <c r="D28">
        <v>0.56999999999999995</v>
      </c>
      <c r="E28" t="s">
        <v>115</v>
      </c>
    </row>
    <row r="29" spans="1:5" x14ac:dyDescent="0.25">
      <c r="A29" t="s">
        <v>28</v>
      </c>
      <c r="B29">
        <v>6.1537500000000021E-3</v>
      </c>
    </row>
    <row r="30" spans="1:5" x14ac:dyDescent="0.25">
      <c r="A30" t="s">
        <v>29</v>
      </c>
      <c r="B30">
        <v>3.1349999999999998</v>
      </c>
    </row>
    <row r="31" spans="1:5" x14ac:dyDescent="0.25">
      <c r="A31" t="s">
        <v>30</v>
      </c>
      <c r="B31">
        <v>0.5</v>
      </c>
      <c r="C31">
        <v>0.5</v>
      </c>
    </row>
    <row r="32" spans="1:5" x14ac:dyDescent="0.25">
      <c r="A32" t="s">
        <v>31</v>
      </c>
      <c r="B32">
        <v>0.5</v>
      </c>
      <c r="C32">
        <v>0.5</v>
      </c>
    </row>
    <row r="33" spans="1:3" x14ac:dyDescent="0.25">
      <c r="A33" t="s">
        <v>32</v>
      </c>
      <c r="B33">
        <v>0.5</v>
      </c>
      <c r="C33">
        <v>0.5</v>
      </c>
    </row>
    <row r="34" spans="1:3" x14ac:dyDescent="0.25">
      <c r="A34" t="s">
        <v>33</v>
      </c>
      <c r="B34">
        <v>0</v>
      </c>
      <c r="C34">
        <v>0</v>
      </c>
    </row>
    <row r="35" spans="1:3" x14ac:dyDescent="0.25">
      <c r="A35" t="s">
        <v>34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28"/>
  <sheetViews>
    <sheetView workbookViewId="0">
      <selection activeCell="F38" sqref="F38"/>
    </sheetView>
  </sheetViews>
  <sheetFormatPr defaultRowHeight="15" x14ac:dyDescent="0.25"/>
  <cols>
    <col min="1" max="1" width="11.7109375" customWidth="1"/>
  </cols>
  <sheetData>
    <row r="1" spans="1:78" x14ac:dyDescent="0.25">
      <c r="A1" t="s">
        <v>0</v>
      </c>
    </row>
    <row r="2" spans="1:78" x14ac:dyDescent="0.25">
      <c r="A2" t="s">
        <v>1</v>
      </c>
      <c r="B2" t="s">
        <v>116</v>
      </c>
    </row>
    <row r="3" spans="1:78" x14ac:dyDescent="0.25">
      <c r="A3" t="s">
        <v>35</v>
      </c>
      <c r="B3">
        <v>77</v>
      </c>
      <c r="C3" t="s">
        <v>117</v>
      </c>
      <c r="D3" t="s">
        <v>136</v>
      </c>
    </row>
    <row r="4" spans="1:78" x14ac:dyDescent="0.25">
      <c r="A4" t="s">
        <v>36</v>
      </c>
      <c r="B4">
        <v>1</v>
      </c>
      <c r="C4">
        <v>1</v>
      </c>
    </row>
    <row r="5" spans="1:78" x14ac:dyDescent="0.25">
      <c r="A5" t="s">
        <v>37</v>
      </c>
      <c r="B5">
        <v>1920</v>
      </c>
      <c r="C5">
        <v>1921</v>
      </c>
      <c r="D5">
        <v>1922</v>
      </c>
      <c r="E5">
        <v>1923</v>
      </c>
      <c r="F5">
        <v>1924</v>
      </c>
      <c r="G5">
        <v>1925</v>
      </c>
      <c r="H5">
        <v>1926</v>
      </c>
      <c r="I5">
        <v>1927</v>
      </c>
      <c r="J5">
        <v>1928</v>
      </c>
      <c r="K5">
        <v>1929</v>
      </c>
      <c r="L5">
        <v>1930</v>
      </c>
      <c r="M5">
        <v>1931</v>
      </c>
      <c r="N5">
        <v>1932</v>
      </c>
      <c r="O5">
        <v>1933</v>
      </c>
      <c r="P5">
        <v>1934</v>
      </c>
      <c r="Q5">
        <v>1935</v>
      </c>
      <c r="R5">
        <v>1936</v>
      </c>
      <c r="S5">
        <v>1937</v>
      </c>
      <c r="T5">
        <v>1938</v>
      </c>
      <c r="U5">
        <v>1939</v>
      </c>
      <c r="V5">
        <v>1940</v>
      </c>
      <c r="W5">
        <v>1941</v>
      </c>
      <c r="X5">
        <v>1942</v>
      </c>
      <c r="Y5">
        <v>1943</v>
      </c>
      <c r="Z5">
        <v>1944</v>
      </c>
      <c r="AA5">
        <v>1945</v>
      </c>
      <c r="AB5">
        <v>1946</v>
      </c>
      <c r="AC5">
        <v>1947</v>
      </c>
      <c r="AD5">
        <v>1948</v>
      </c>
      <c r="AE5">
        <v>1949</v>
      </c>
      <c r="AF5">
        <v>1950</v>
      </c>
      <c r="AG5">
        <v>1951</v>
      </c>
      <c r="AH5">
        <v>1952</v>
      </c>
      <c r="AI5">
        <v>1953</v>
      </c>
      <c r="AJ5">
        <v>1954</v>
      </c>
      <c r="AK5">
        <v>1955</v>
      </c>
      <c r="AL5">
        <v>1956</v>
      </c>
      <c r="AM5">
        <v>1957</v>
      </c>
      <c r="AN5">
        <v>1958</v>
      </c>
      <c r="AO5">
        <v>1959</v>
      </c>
      <c r="AP5">
        <v>1960</v>
      </c>
      <c r="AQ5">
        <v>1961</v>
      </c>
      <c r="AR5">
        <v>1962</v>
      </c>
      <c r="AS5">
        <v>1963</v>
      </c>
      <c r="AT5">
        <v>1964</v>
      </c>
      <c r="AU5">
        <v>1965</v>
      </c>
      <c r="AV5">
        <v>1966</v>
      </c>
      <c r="AW5">
        <v>1967</v>
      </c>
      <c r="AX5">
        <v>1968</v>
      </c>
      <c r="AY5">
        <v>1969</v>
      </c>
      <c r="AZ5">
        <v>1970</v>
      </c>
      <c r="BA5">
        <v>1971</v>
      </c>
      <c r="BB5">
        <v>1972</v>
      </c>
      <c r="BC5">
        <v>1973</v>
      </c>
      <c r="BD5">
        <v>1974</v>
      </c>
      <c r="BE5">
        <v>1975</v>
      </c>
      <c r="BF5">
        <v>1976</v>
      </c>
      <c r="BG5">
        <v>1977</v>
      </c>
      <c r="BH5">
        <v>1978</v>
      </c>
      <c r="BI5">
        <v>1979</v>
      </c>
      <c r="BJ5">
        <v>1980</v>
      </c>
      <c r="BK5">
        <v>1981</v>
      </c>
      <c r="BL5">
        <v>1982</v>
      </c>
      <c r="BM5">
        <v>1983</v>
      </c>
      <c r="BN5">
        <v>1984</v>
      </c>
      <c r="BO5">
        <v>1985</v>
      </c>
      <c r="BP5">
        <v>1986</v>
      </c>
      <c r="BQ5">
        <v>1987</v>
      </c>
      <c r="BR5">
        <v>1988</v>
      </c>
      <c r="BS5">
        <v>1989</v>
      </c>
      <c r="BT5">
        <v>1990</v>
      </c>
      <c r="BU5">
        <v>1991</v>
      </c>
      <c r="BV5">
        <v>1992</v>
      </c>
      <c r="BW5">
        <v>1993</v>
      </c>
      <c r="BX5">
        <v>1994</v>
      </c>
      <c r="BY5">
        <v>1995</v>
      </c>
      <c r="BZ5">
        <v>1996</v>
      </c>
    </row>
    <row r="6" spans="1:78" x14ac:dyDescent="0.25">
      <c r="A6" t="s">
        <v>38</v>
      </c>
      <c r="B6" s="3">
        <v>0</v>
      </c>
      <c r="C6" s="3">
        <v>1.1918918918918919E-2</v>
      </c>
      <c r="D6" s="3">
        <v>2.3837837837837838E-2</v>
      </c>
      <c r="E6" s="3">
        <v>3.5756756756756755E-2</v>
      </c>
      <c r="F6" s="3">
        <v>4.7675675675675676E-2</v>
      </c>
      <c r="G6" s="3">
        <v>5.9594594594594597E-2</v>
      </c>
      <c r="H6" s="3">
        <v>7.151351351351351E-2</v>
      </c>
      <c r="I6" s="3">
        <v>8.3432432432432424E-2</v>
      </c>
      <c r="J6" s="3">
        <v>9.5351351351351338E-2</v>
      </c>
      <c r="K6" s="3">
        <v>0.10727027027027025</v>
      </c>
      <c r="L6" s="3">
        <v>0.11918918918918917</v>
      </c>
      <c r="M6" s="3">
        <v>0.13110810810810808</v>
      </c>
      <c r="N6" s="3">
        <v>0.14302702702702699</v>
      </c>
      <c r="O6" s="3">
        <v>0.15494594594594591</v>
      </c>
      <c r="P6" s="3">
        <v>0.16686486486486482</v>
      </c>
      <c r="Q6" s="3">
        <v>0.17878378378378373</v>
      </c>
      <c r="R6" s="3">
        <v>0.19070270270270265</v>
      </c>
      <c r="S6" s="3">
        <v>0.20262162162162156</v>
      </c>
      <c r="T6" s="3">
        <v>0.21454054054054048</v>
      </c>
      <c r="U6" s="3">
        <v>0.22645945945945939</v>
      </c>
      <c r="V6" s="3">
        <v>0.2383783783783783</v>
      </c>
      <c r="W6" s="3">
        <v>0.25029729729729722</v>
      </c>
      <c r="X6" s="3">
        <v>0.26221621621621616</v>
      </c>
      <c r="Y6" s="3">
        <v>0.2741351351351351</v>
      </c>
      <c r="Z6" s="3">
        <v>0.28605405405405404</v>
      </c>
      <c r="AA6" s="3">
        <v>0.29797297297297298</v>
      </c>
      <c r="AB6" s="3">
        <v>0.30989189189189192</v>
      </c>
      <c r="AC6" s="3">
        <v>0.32181081081081087</v>
      </c>
      <c r="AD6" s="3">
        <v>0.33372972972972981</v>
      </c>
      <c r="AE6" s="3">
        <v>0.34564864864864875</v>
      </c>
      <c r="AF6" s="3">
        <v>0.35756756756756769</v>
      </c>
      <c r="AG6" s="3">
        <v>0.36948648648648663</v>
      </c>
      <c r="AH6" s="3">
        <v>0.38140540540540557</v>
      </c>
      <c r="AI6" s="3">
        <v>0.39332432432432451</v>
      </c>
      <c r="AJ6" s="3">
        <v>0.40524324324324346</v>
      </c>
      <c r="AK6" s="3">
        <v>0.4171621621621624</v>
      </c>
      <c r="AL6" s="3">
        <v>0.42908108108108134</v>
      </c>
      <c r="AM6" s="3">
        <v>0.441</v>
      </c>
      <c r="AN6" s="3">
        <v>0.56430000000000002</v>
      </c>
      <c r="AO6" s="3">
        <v>0.51263999999999998</v>
      </c>
      <c r="AP6" s="3">
        <v>0.63908999999999994</v>
      </c>
      <c r="AQ6" s="3">
        <v>0.50616000000000005</v>
      </c>
      <c r="AR6" s="3">
        <v>0.58553999999999995</v>
      </c>
      <c r="AS6" s="3">
        <v>0.63018000000000007</v>
      </c>
      <c r="AT6" s="3">
        <v>0.42776999999999998</v>
      </c>
      <c r="AU6" s="3">
        <v>0.47340000000000004</v>
      </c>
      <c r="AV6" s="3">
        <v>0.47592000000000001</v>
      </c>
      <c r="AW6" s="3">
        <v>0.36279</v>
      </c>
      <c r="AX6" s="3">
        <v>0.39393</v>
      </c>
      <c r="AY6" s="3">
        <v>0.43676999999999999</v>
      </c>
      <c r="AZ6" s="3">
        <v>0.42858000000000002</v>
      </c>
      <c r="BA6" s="3">
        <v>0.41075999999999996</v>
      </c>
      <c r="BB6" s="3">
        <v>0.35658000000000001</v>
      </c>
      <c r="BC6" s="3">
        <v>0.26118000000000002</v>
      </c>
      <c r="BD6" s="3">
        <v>0.19853999999999999</v>
      </c>
      <c r="BE6" s="3">
        <v>0.16191</v>
      </c>
      <c r="BF6" s="3">
        <v>0.22275</v>
      </c>
      <c r="BG6" s="3">
        <v>0.34856999999999999</v>
      </c>
      <c r="BH6" s="3">
        <v>0.25029000000000001</v>
      </c>
      <c r="BI6" s="3">
        <v>0.13958999999999999</v>
      </c>
      <c r="BJ6" s="3">
        <v>0.16011</v>
      </c>
      <c r="BK6" s="3">
        <v>0.16326000000000002</v>
      </c>
      <c r="BL6" s="3">
        <v>0.29771999999999998</v>
      </c>
      <c r="BM6" s="3">
        <v>0.23886000000000002</v>
      </c>
      <c r="BN6" s="3">
        <v>0.20555999999999999</v>
      </c>
      <c r="BO6" s="3">
        <v>0.24849000000000002</v>
      </c>
      <c r="BP6" s="3">
        <v>0.20141999999999999</v>
      </c>
      <c r="BQ6" s="3">
        <v>0.23786999999999997</v>
      </c>
      <c r="BR6" s="3">
        <v>0.18090000000000001</v>
      </c>
      <c r="BS6" s="3">
        <v>0.25677</v>
      </c>
      <c r="BT6" s="3">
        <v>0.24570000000000003</v>
      </c>
      <c r="BU6" s="3">
        <v>0.24750000000000003</v>
      </c>
      <c r="BV6" s="3">
        <v>0.18972</v>
      </c>
      <c r="BW6" s="3">
        <v>0.16883999999999999</v>
      </c>
      <c r="BX6" s="3">
        <v>0.18557999999999999</v>
      </c>
      <c r="BY6" s="3">
        <v>0.20366999999999999</v>
      </c>
      <c r="BZ6" s="3">
        <v>0.28755000000000003</v>
      </c>
    </row>
    <row r="7" spans="1:78" x14ac:dyDescent="0.25">
      <c r="A7" t="s">
        <v>39</v>
      </c>
      <c r="B7" s="3">
        <v>0</v>
      </c>
      <c r="C7" s="3">
        <v>1.4567567567567569E-2</v>
      </c>
      <c r="D7" s="3">
        <v>2.9135135135135139E-2</v>
      </c>
      <c r="E7" s="3">
        <v>4.3702702702702712E-2</v>
      </c>
      <c r="F7" s="3">
        <v>5.8270270270270277E-2</v>
      </c>
      <c r="G7" s="3">
        <v>7.2837837837837843E-2</v>
      </c>
      <c r="H7" s="3">
        <v>8.7405405405405409E-2</v>
      </c>
      <c r="I7" s="3">
        <v>0.10197297297297298</v>
      </c>
      <c r="J7" s="3">
        <v>0.11654054054054054</v>
      </c>
      <c r="K7" s="3">
        <v>0.13110810810810811</v>
      </c>
      <c r="L7" s="3">
        <v>0.14567567567567569</v>
      </c>
      <c r="M7" s="3">
        <v>0.16024324324324327</v>
      </c>
      <c r="N7" s="3">
        <v>0.17481081081081085</v>
      </c>
      <c r="O7" s="3">
        <v>0.18937837837837843</v>
      </c>
      <c r="P7" s="3">
        <v>0.20394594594594601</v>
      </c>
      <c r="Q7" s="3">
        <v>0.21851351351351359</v>
      </c>
      <c r="R7" s="3">
        <v>0.23308108108108117</v>
      </c>
      <c r="S7" s="3">
        <v>0.24764864864864874</v>
      </c>
      <c r="T7" s="3">
        <v>0.26221621621621632</v>
      </c>
      <c r="U7" s="3">
        <v>0.27678378378378388</v>
      </c>
      <c r="V7" s="3">
        <v>0.29135135135135143</v>
      </c>
      <c r="W7" s="3">
        <v>0.30591891891891898</v>
      </c>
      <c r="X7" s="3">
        <v>0.32048648648648653</v>
      </c>
      <c r="Y7" s="3">
        <v>0.33505405405405408</v>
      </c>
      <c r="Z7" s="3">
        <v>0.34962162162162164</v>
      </c>
      <c r="AA7" s="3">
        <v>0.36418918918918919</v>
      </c>
      <c r="AB7" s="3">
        <v>0.37875675675675674</v>
      </c>
      <c r="AC7" s="3">
        <v>0.39332432432432429</v>
      </c>
      <c r="AD7" s="3">
        <v>0.40789189189189184</v>
      </c>
      <c r="AE7" s="3">
        <v>0.4224594594594594</v>
      </c>
      <c r="AF7" s="3">
        <v>0.43702702702702695</v>
      </c>
      <c r="AG7" s="3">
        <v>0.4515945945945945</v>
      </c>
      <c r="AH7" s="3">
        <v>0.46616216216216205</v>
      </c>
      <c r="AI7" s="3">
        <v>0.4807297297297296</v>
      </c>
      <c r="AJ7" s="3">
        <v>0.49529729729729716</v>
      </c>
      <c r="AK7" s="3">
        <v>0.50986486486486471</v>
      </c>
      <c r="AL7" s="3">
        <v>0.52443243243243232</v>
      </c>
      <c r="AM7" s="3">
        <v>0.53900000000000003</v>
      </c>
      <c r="AN7" s="3">
        <v>0.68969999999999998</v>
      </c>
      <c r="AO7" s="3">
        <v>0.62656000000000001</v>
      </c>
      <c r="AP7" s="3">
        <v>0.78110999999999997</v>
      </c>
      <c r="AQ7" s="3">
        <v>0.61863999999999997</v>
      </c>
      <c r="AR7" s="3">
        <v>0.71565999999999996</v>
      </c>
      <c r="AS7" s="3">
        <v>0.77022000000000002</v>
      </c>
      <c r="AT7" s="3">
        <v>0.52283000000000002</v>
      </c>
      <c r="AU7" s="3">
        <v>0.5786</v>
      </c>
      <c r="AV7" s="3">
        <v>0.58168000000000009</v>
      </c>
      <c r="AW7" s="3">
        <v>0.44341000000000003</v>
      </c>
      <c r="AX7" s="3">
        <v>0.48146999999999995</v>
      </c>
      <c r="AY7" s="3">
        <v>0.53383000000000003</v>
      </c>
      <c r="AZ7" s="3">
        <v>0.52382000000000006</v>
      </c>
      <c r="BA7" s="3">
        <v>0.50203999999999993</v>
      </c>
      <c r="BB7" s="3">
        <v>0.43581999999999999</v>
      </c>
      <c r="BC7" s="3">
        <v>0.31922</v>
      </c>
      <c r="BD7" s="3">
        <v>0.24265999999999999</v>
      </c>
      <c r="BE7" s="3">
        <v>0.19789000000000001</v>
      </c>
      <c r="BF7" s="3">
        <v>0.27224999999999999</v>
      </c>
      <c r="BG7" s="3">
        <v>0.42602999999999996</v>
      </c>
      <c r="BH7" s="3">
        <v>0.30591000000000002</v>
      </c>
      <c r="BI7" s="3">
        <v>0.17060999999999998</v>
      </c>
      <c r="BJ7" s="3">
        <v>0.19569</v>
      </c>
      <c r="BK7" s="3">
        <v>0.19954</v>
      </c>
      <c r="BL7" s="3">
        <v>0.36387999999999998</v>
      </c>
      <c r="BM7" s="3">
        <v>0.29194000000000003</v>
      </c>
      <c r="BN7" s="3">
        <v>0.25124000000000002</v>
      </c>
      <c r="BO7" s="3">
        <v>0.30371000000000004</v>
      </c>
      <c r="BP7" s="3">
        <v>0.24618000000000001</v>
      </c>
      <c r="BQ7" s="3">
        <v>0.29072999999999999</v>
      </c>
      <c r="BR7" s="3">
        <v>0.22110000000000002</v>
      </c>
      <c r="BS7" s="3">
        <v>0.31383</v>
      </c>
      <c r="BT7" s="3">
        <v>0.30030000000000001</v>
      </c>
      <c r="BU7" s="3">
        <v>0.30250000000000005</v>
      </c>
      <c r="BV7" s="3">
        <v>0.23187999999999998</v>
      </c>
      <c r="BW7" s="3">
        <v>0.20635999999999999</v>
      </c>
      <c r="BX7" s="3">
        <v>0.22681999999999999</v>
      </c>
      <c r="BY7" s="3">
        <v>0.24893000000000001</v>
      </c>
      <c r="BZ7" s="3">
        <v>0.35144999999999998</v>
      </c>
    </row>
    <row r="8" spans="1:78" x14ac:dyDescent="0.25">
      <c r="A8" t="s">
        <v>40</v>
      </c>
      <c r="B8">
        <v>0.1</v>
      </c>
      <c r="C8">
        <v>0.3</v>
      </c>
    </row>
    <row r="9" spans="1:78" x14ac:dyDescent="0.25">
      <c r="A9" t="s">
        <v>41</v>
      </c>
      <c r="B9">
        <v>0</v>
      </c>
      <c r="C9">
        <v>0</v>
      </c>
      <c r="D9" t="s">
        <v>118</v>
      </c>
    </row>
    <row r="10" spans="1:78" x14ac:dyDescent="0.25">
      <c r="A10" t="s">
        <v>42</v>
      </c>
      <c r="B10">
        <v>0.05</v>
      </c>
      <c r="C10">
        <v>0.1</v>
      </c>
    </row>
    <row r="11" spans="1:78" x14ac:dyDescent="0.25">
      <c r="A11" t="s">
        <v>43</v>
      </c>
      <c r="B11">
        <v>28</v>
      </c>
      <c r="C11">
        <v>33</v>
      </c>
    </row>
    <row r="12" spans="1:78" x14ac:dyDescent="0.25">
      <c r="A12" t="s">
        <v>44</v>
      </c>
      <c r="B12">
        <v>47</v>
      </c>
      <c r="C12">
        <v>54</v>
      </c>
    </row>
    <row r="13" spans="1:78" x14ac:dyDescent="0.25">
      <c r="A13" t="s">
        <v>45</v>
      </c>
      <c r="B13">
        <v>1</v>
      </c>
      <c r="C13">
        <v>1</v>
      </c>
    </row>
    <row r="14" spans="1:78" x14ac:dyDescent="0.25">
      <c r="A14" t="s">
        <v>46</v>
      </c>
      <c r="B14" s="4" t="b">
        <v>0</v>
      </c>
    </row>
    <row r="15" spans="1:78" x14ac:dyDescent="0.25">
      <c r="A15" t="s">
        <v>47</v>
      </c>
    </row>
    <row r="16" spans="1:78" x14ac:dyDescent="0.25">
      <c r="A16" t="s">
        <v>48</v>
      </c>
    </row>
    <row r="17" spans="1:3" x14ac:dyDescent="0.25">
      <c r="A17" t="s">
        <v>49</v>
      </c>
    </row>
    <row r="18" spans="1:3" x14ac:dyDescent="0.25">
      <c r="A18" t="s">
        <v>50</v>
      </c>
      <c r="B18">
        <v>0</v>
      </c>
      <c r="C18">
        <v>0</v>
      </c>
    </row>
    <row r="19" spans="1:3" x14ac:dyDescent="0.25">
      <c r="A19" s="1" t="s">
        <v>51</v>
      </c>
    </row>
    <row r="20" spans="1:3" x14ac:dyDescent="0.25">
      <c r="A20" s="1" t="s">
        <v>52</v>
      </c>
    </row>
    <row r="21" spans="1:3" x14ac:dyDescent="0.25">
      <c r="A21" s="1" t="s">
        <v>53</v>
      </c>
    </row>
    <row r="22" spans="1:3" x14ac:dyDescent="0.25">
      <c r="A22" s="1" t="s">
        <v>54</v>
      </c>
    </row>
    <row r="23" spans="1:3" x14ac:dyDescent="0.25">
      <c r="A23" s="1" t="s">
        <v>55</v>
      </c>
    </row>
    <row r="24" spans="1:3" x14ac:dyDescent="0.25">
      <c r="A24" s="1" t="s">
        <v>56</v>
      </c>
    </row>
    <row r="25" spans="1:3" x14ac:dyDescent="0.25">
      <c r="A25" s="1" t="s">
        <v>57</v>
      </c>
    </row>
    <row r="26" spans="1:3" x14ac:dyDescent="0.25">
      <c r="A26" s="1" t="s">
        <v>58</v>
      </c>
    </row>
    <row r="27" spans="1:3" x14ac:dyDescent="0.25">
      <c r="A27" t="s">
        <v>59</v>
      </c>
      <c r="B27">
        <v>1996</v>
      </c>
    </row>
    <row r="28" spans="1:3" x14ac:dyDescent="0.25">
      <c r="A28" s="1" t="s">
        <v>60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0"/>
  <sheetViews>
    <sheetView workbookViewId="0"/>
  </sheetViews>
  <sheetFormatPr defaultRowHeight="15" x14ac:dyDescent="0.25"/>
  <cols>
    <col min="1" max="1" width="13.7109375" customWidth="1"/>
  </cols>
  <sheetData>
    <row r="1" spans="1:3" x14ac:dyDescent="0.25">
      <c r="A1" t="s">
        <v>0</v>
      </c>
    </row>
    <row r="2" spans="1:3" x14ac:dyDescent="0.25">
      <c r="A2" t="s">
        <v>1</v>
      </c>
      <c r="B2" t="s">
        <v>107</v>
      </c>
    </row>
    <row r="3" spans="1:3" x14ac:dyDescent="0.25">
      <c r="A3" t="s">
        <v>61</v>
      </c>
      <c r="B3">
        <v>0.1</v>
      </c>
      <c r="C3">
        <v>0.3</v>
      </c>
    </row>
    <row r="4" spans="1:3" x14ac:dyDescent="0.25">
      <c r="A4" t="s">
        <v>62</v>
      </c>
      <c r="B4">
        <v>0.1</v>
      </c>
    </row>
    <row r="5" spans="1:3" x14ac:dyDescent="0.25">
      <c r="A5" t="s">
        <v>63</v>
      </c>
      <c r="B5">
        <v>100</v>
      </c>
      <c r="C5">
        <v>200</v>
      </c>
    </row>
    <row r="6" spans="1:3" x14ac:dyDescent="0.25">
      <c r="A6" t="s">
        <v>64</v>
      </c>
      <c r="B6">
        <v>25</v>
      </c>
      <c r="C6">
        <v>50</v>
      </c>
    </row>
    <row r="7" spans="1:3" x14ac:dyDescent="0.25">
      <c r="A7" t="s">
        <v>65</v>
      </c>
      <c r="B7">
        <v>100</v>
      </c>
      <c r="C7">
        <v>200</v>
      </c>
    </row>
    <row r="8" spans="1:3" x14ac:dyDescent="0.25">
      <c r="A8" t="s">
        <v>66</v>
      </c>
      <c r="B8">
        <v>25</v>
      </c>
      <c r="C8">
        <v>50</v>
      </c>
    </row>
    <row r="9" spans="1:3" x14ac:dyDescent="0.25">
      <c r="A9" t="s">
        <v>67</v>
      </c>
      <c r="B9">
        <v>0.1</v>
      </c>
      <c r="C9">
        <v>0.4</v>
      </c>
    </row>
    <row r="10" spans="1:3" x14ac:dyDescent="0.25">
      <c r="A10" t="s">
        <v>68</v>
      </c>
      <c r="B10">
        <v>0.2</v>
      </c>
    </row>
    <row r="11" spans="1:3" x14ac:dyDescent="0.25">
      <c r="A11" t="s">
        <v>69</v>
      </c>
      <c r="B11">
        <v>0.2</v>
      </c>
      <c r="C11">
        <v>0.5</v>
      </c>
    </row>
    <row r="12" spans="1:3" x14ac:dyDescent="0.25">
      <c r="A12" t="s">
        <v>70</v>
      </c>
      <c r="B12">
        <v>0.33300000000000002</v>
      </c>
      <c r="C12">
        <v>3</v>
      </c>
    </row>
    <row r="13" spans="1:3" x14ac:dyDescent="0.25">
      <c r="A13" t="s">
        <v>71</v>
      </c>
      <c r="B13">
        <v>0.5</v>
      </c>
      <c r="C13">
        <v>2</v>
      </c>
    </row>
    <row r="14" spans="1:3" x14ac:dyDescent="0.25">
      <c r="A14" t="s">
        <v>72</v>
      </c>
      <c r="B14">
        <v>0.1</v>
      </c>
    </row>
    <row r="15" spans="1:3" x14ac:dyDescent="0.25">
      <c r="A15" t="s">
        <v>73</v>
      </c>
      <c r="B15">
        <v>0.2</v>
      </c>
    </row>
    <row r="16" spans="1:3" x14ac:dyDescent="0.25">
      <c r="A16" t="s">
        <v>74</v>
      </c>
      <c r="B16">
        <v>0.1</v>
      </c>
    </row>
    <row r="17" spans="1:3" x14ac:dyDescent="0.25">
      <c r="A17" t="s">
        <v>75</v>
      </c>
      <c r="B17">
        <v>0.1</v>
      </c>
    </row>
    <row r="18" spans="1:3" x14ac:dyDescent="0.25">
      <c r="A18" t="s">
        <v>76</v>
      </c>
      <c r="B18">
        <v>0.05</v>
      </c>
    </row>
    <row r="19" spans="1:3" x14ac:dyDescent="0.25">
      <c r="A19" t="s">
        <v>77</v>
      </c>
      <c r="B19">
        <v>0.05</v>
      </c>
    </row>
    <row r="20" spans="1:3" x14ac:dyDescent="0.25">
      <c r="A20" t="s">
        <v>78</v>
      </c>
      <c r="B20">
        <v>0.05</v>
      </c>
    </row>
    <row r="21" spans="1:3" x14ac:dyDescent="0.25">
      <c r="A21" t="s">
        <v>79</v>
      </c>
      <c r="B21">
        <v>0.2</v>
      </c>
    </row>
    <row r="22" spans="1:3" x14ac:dyDescent="0.25">
      <c r="A22" t="s">
        <v>80</v>
      </c>
      <c r="B22">
        <v>0.2</v>
      </c>
    </row>
    <row r="23" spans="1:3" x14ac:dyDescent="0.25">
      <c r="A23" t="s">
        <v>81</v>
      </c>
      <c r="B23">
        <v>0.2</v>
      </c>
    </row>
    <row r="24" spans="1:3" x14ac:dyDescent="0.25">
      <c r="A24" t="s">
        <v>82</v>
      </c>
      <c r="B24">
        <v>0.2</v>
      </c>
    </row>
    <row r="25" spans="1:3" x14ac:dyDescent="0.25">
      <c r="A25" t="s">
        <v>83</v>
      </c>
      <c r="B25">
        <v>0.5</v>
      </c>
    </row>
    <row r="26" spans="1:3" x14ac:dyDescent="0.25">
      <c r="A26" t="s">
        <v>84</v>
      </c>
      <c r="B26">
        <v>0.2</v>
      </c>
    </row>
    <row r="27" spans="1:3" x14ac:dyDescent="0.25">
      <c r="A27" t="s">
        <v>85</v>
      </c>
      <c r="B27">
        <v>0.5</v>
      </c>
    </row>
    <row r="28" spans="1:3" x14ac:dyDescent="0.25">
      <c r="A28" t="s">
        <v>86</v>
      </c>
      <c r="B28">
        <v>0.05</v>
      </c>
      <c r="C28">
        <v>0.1</v>
      </c>
    </row>
    <row r="29" spans="1:3" x14ac:dyDescent="0.25">
      <c r="A29" t="s">
        <v>87</v>
      </c>
      <c r="B29">
        <v>0.2</v>
      </c>
    </row>
    <row r="30" spans="1:3" x14ac:dyDescent="0.25">
      <c r="A30" t="s">
        <v>88</v>
      </c>
      <c r="B30">
        <v>0.1</v>
      </c>
      <c r="C30">
        <v>0.3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workbookViewId="0"/>
  </sheetViews>
  <sheetFormatPr defaultRowHeight="15" x14ac:dyDescent="0.25"/>
  <cols>
    <col min="1" max="1" width="11.7109375" customWidth="1"/>
  </cols>
  <sheetData>
    <row r="1" spans="1:3" x14ac:dyDescent="0.25">
      <c r="A1" t="s">
        <v>0</v>
      </c>
    </row>
    <row r="2" spans="1:3" x14ac:dyDescent="0.25">
      <c r="A2" t="s">
        <v>1</v>
      </c>
      <c r="B2" t="s">
        <v>108</v>
      </c>
    </row>
    <row r="3" spans="1:3" x14ac:dyDescent="0.25">
      <c r="A3" t="s">
        <v>89</v>
      </c>
      <c r="B3">
        <v>1</v>
      </c>
      <c r="C3">
        <v>1</v>
      </c>
    </row>
    <row r="4" spans="1:3" x14ac:dyDescent="0.25">
      <c r="A4" t="s">
        <v>90</v>
      </c>
      <c r="B4">
        <v>0</v>
      </c>
      <c r="C4">
        <v>0</v>
      </c>
    </row>
    <row r="5" spans="1:3" x14ac:dyDescent="0.25">
      <c r="A5" t="s">
        <v>91</v>
      </c>
      <c r="B5">
        <v>1</v>
      </c>
      <c r="C5">
        <v>1</v>
      </c>
    </row>
    <row r="6" spans="1:3" x14ac:dyDescent="0.25">
      <c r="A6" t="s">
        <v>92</v>
      </c>
      <c r="B6">
        <v>0</v>
      </c>
      <c r="C6">
        <v>0</v>
      </c>
    </row>
    <row r="7" spans="1:3" x14ac:dyDescent="0.25">
      <c r="A7" t="s">
        <v>93</v>
      </c>
      <c r="B7">
        <v>1</v>
      </c>
      <c r="C7">
        <v>1</v>
      </c>
    </row>
    <row r="8" spans="1:3" x14ac:dyDescent="0.25">
      <c r="A8" t="s">
        <v>94</v>
      </c>
      <c r="B8">
        <v>0</v>
      </c>
      <c r="C8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3"/>
  <sheetViews>
    <sheetView tabSelected="1" workbookViewId="0">
      <selection activeCell="H13" sqref="H13"/>
    </sheetView>
  </sheetViews>
  <sheetFormatPr defaultRowHeight="15" x14ac:dyDescent="0.25"/>
  <cols>
    <col min="1" max="1" width="9.7109375" customWidth="1"/>
  </cols>
  <sheetData>
    <row r="1" spans="1:2" x14ac:dyDescent="0.25">
      <c r="A1" t="s">
        <v>0</v>
      </c>
      <c r="B1" t="s">
        <v>106</v>
      </c>
    </row>
    <row r="2" spans="1:2" x14ac:dyDescent="0.25">
      <c r="A2" t="s">
        <v>1</v>
      </c>
      <c r="B2" t="s">
        <v>109</v>
      </c>
    </row>
    <row r="3" spans="1:2" x14ac:dyDescent="0.25">
      <c r="A3" t="s">
        <v>95</v>
      </c>
    </row>
    <row r="4" spans="1:2" x14ac:dyDescent="0.25">
      <c r="A4" t="s">
        <v>96</v>
      </c>
      <c r="B4" t="s">
        <v>119</v>
      </c>
    </row>
    <row r="5" spans="1:2" x14ac:dyDescent="0.25">
      <c r="A5" t="s">
        <v>97</v>
      </c>
    </row>
    <row r="6" spans="1:2" x14ac:dyDescent="0.25">
      <c r="A6" t="s">
        <v>98</v>
      </c>
    </row>
    <row r="7" spans="1:2" x14ac:dyDescent="0.25">
      <c r="A7" t="s">
        <v>99</v>
      </c>
    </row>
    <row r="8" spans="1:2" x14ac:dyDescent="0.25">
      <c r="A8" t="s">
        <v>100</v>
      </c>
      <c r="B8">
        <v>200</v>
      </c>
    </row>
    <row r="9" spans="1:2" x14ac:dyDescent="0.25">
      <c r="A9" t="s">
        <v>101</v>
      </c>
      <c r="B9">
        <v>50</v>
      </c>
    </row>
    <row r="10" spans="1:2" x14ac:dyDescent="0.25">
      <c r="A10" t="s">
        <v>102</v>
      </c>
      <c r="B10">
        <v>4</v>
      </c>
    </row>
    <row r="11" spans="1:2" x14ac:dyDescent="0.25">
      <c r="A11" t="s">
        <v>103</v>
      </c>
      <c r="B11">
        <v>0.5</v>
      </c>
    </row>
    <row r="12" spans="1:2" x14ac:dyDescent="0.25">
      <c r="A12" t="s">
        <v>104</v>
      </c>
      <c r="B12">
        <v>0.8</v>
      </c>
    </row>
    <row r="13" spans="1:2" x14ac:dyDescent="0.25">
      <c r="A13" t="s">
        <v>105</v>
      </c>
      <c r="B13">
        <v>1</v>
      </c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6"/>
  <sheetViews>
    <sheetView workbookViewId="0">
      <selection activeCell="E42" sqref="E42"/>
    </sheetView>
  </sheetViews>
  <sheetFormatPr defaultRowHeight="15" x14ac:dyDescent="0.25"/>
  <cols>
    <col min="2" max="2" width="16.140625" bestFit="1" customWidth="1"/>
    <col min="3" max="3" width="9.85546875" bestFit="1" customWidth="1"/>
  </cols>
  <sheetData>
    <row r="1" spans="1:6" x14ac:dyDescent="0.25">
      <c r="C1" s="6" t="s">
        <v>120</v>
      </c>
    </row>
    <row r="2" spans="1:6" x14ac:dyDescent="0.25">
      <c r="A2" t="s">
        <v>121</v>
      </c>
      <c r="B2" t="s">
        <v>122</v>
      </c>
      <c r="C2" t="s">
        <v>123</v>
      </c>
      <c r="D2" t="s">
        <v>124</v>
      </c>
      <c r="E2" t="s">
        <v>125</v>
      </c>
      <c r="F2">
        <f>35000/0.4</f>
        <v>87500</v>
      </c>
    </row>
    <row r="3" spans="1:6" x14ac:dyDescent="0.25">
      <c r="A3">
        <v>1957</v>
      </c>
      <c r="B3">
        <v>35106</v>
      </c>
      <c r="C3">
        <v>51049</v>
      </c>
      <c r="D3">
        <f>B3/C3</f>
        <v>0.68769221728143548</v>
      </c>
      <c r="E3">
        <f>C3/$F$2</f>
        <v>0.58341714285714286</v>
      </c>
    </row>
    <row r="4" spans="1:6" x14ac:dyDescent="0.25">
      <c r="A4">
        <v>1958</v>
      </c>
      <c r="B4">
        <v>39212</v>
      </c>
      <c r="C4">
        <v>51409</v>
      </c>
      <c r="D4">
        <f t="shared" ref="D4:D54" si="0">B4/C4</f>
        <v>0.76274582271586688</v>
      </c>
      <c r="E4">
        <f t="shared" ref="E4:E54" si="1">C4/$F$2</f>
        <v>0.58753142857142859</v>
      </c>
    </row>
    <row r="5" spans="1:6" x14ac:dyDescent="0.25">
      <c r="A5">
        <v>1959</v>
      </c>
      <c r="B5">
        <v>43417</v>
      </c>
      <c r="C5">
        <v>48340</v>
      </c>
      <c r="D5">
        <f t="shared" si="0"/>
        <v>0.89815887463798094</v>
      </c>
      <c r="E5">
        <f t="shared" si="1"/>
        <v>0.55245714285714287</v>
      </c>
    </row>
    <row r="6" spans="1:6" x14ac:dyDescent="0.25">
      <c r="A6">
        <v>1960</v>
      </c>
      <c r="B6">
        <v>35763</v>
      </c>
      <c r="C6">
        <v>51101</v>
      </c>
      <c r="D6">
        <f t="shared" si="0"/>
        <v>0.69984931801725991</v>
      </c>
      <c r="E6">
        <f t="shared" si="1"/>
        <v>0.58401142857142863</v>
      </c>
    </row>
    <row r="7" spans="1:6" x14ac:dyDescent="0.25">
      <c r="A7">
        <v>1961</v>
      </c>
      <c r="B7">
        <v>51279</v>
      </c>
      <c r="C7">
        <v>47901</v>
      </c>
      <c r="D7">
        <f t="shared" si="0"/>
        <v>1.0705204484248763</v>
      </c>
      <c r="E7">
        <f t="shared" si="1"/>
        <v>0.54744000000000004</v>
      </c>
    </row>
    <row r="8" spans="1:6" x14ac:dyDescent="0.25">
      <c r="A8">
        <v>1962</v>
      </c>
      <c r="B8">
        <v>38537</v>
      </c>
      <c r="C8">
        <v>52039</v>
      </c>
      <c r="D8">
        <f t="shared" si="0"/>
        <v>0.7405407482849401</v>
      </c>
      <c r="E8">
        <f t="shared" si="1"/>
        <v>0.59473142857142858</v>
      </c>
    </row>
    <row r="9" spans="1:6" x14ac:dyDescent="0.25">
      <c r="A9">
        <v>1963</v>
      </c>
      <c r="B9">
        <v>47362</v>
      </c>
      <c r="C9">
        <v>49706</v>
      </c>
      <c r="D9">
        <f t="shared" si="0"/>
        <v>0.95284271516517116</v>
      </c>
      <c r="E9">
        <f t="shared" si="1"/>
        <v>0.56806857142857148</v>
      </c>
    </row>
    <row r="10" spans="1:6" x14ac:dyDescent="0.25">
      <c r="A10">
        <v>1964</v>
      </c>
      <c r="B10">
        <v>30110</v>
      </c>
      <c r="C10">
        <v>44185</v>
      </c>
      <c r="D10">
        <f t="shared" si="0"/>
        <v>0.68145298178114744</v>
      </c>
      <c r="E10">
        <f t="shared" si="1"/>
        <v>0.50497142857142863</v>
      </c>
    </row>
    <row r="11" spans="1:6" x14ac:dyDescent="0.25">
      <c r="A11">
        <v>1965</v>
      </c>
      <c r="B11">
        <v>22644</v>
      </c>
      <c r="C11">
        <v>45605</v>
      </c>
      <c r="D11">
        <f t="shared" si="0"/>
        <v>0.49652450389211711</v>
      </c>
      <c r="E11">
        <f t="shared" si="1"/>
        <v>0.5212</v>
      </c>
    </row>
    <row r="12" spans="1:6" x14ac:dyDescent="0.25">
      <c r="A12">
        <v>1966</v>
      </c>
      <c r="B12">
        <v>20203</v>
      </c>
      <c r="C12">
        <v>44027</v>
      </c>
      <c r="D12">
        <f t="shared" si="0"/>
        <v>0.45887750698435054</v>
      </c>
      <c r="E12">
        <f t="shared" si="1"/>
        <v>0.50316571428571433</v>
      </c>
    </row>
    <row r="13" spans="1:6" x14ac:dyDescent="0.25">
      <c r="A13">
        <v>1967</v>
      </c>
      <c r="B13">
        <v>25356</v>
      </c>
      <c r="C13">
        <v>42086</v>
      </c>
      <c r="D13">
        <f t="shared" si="0"/>
        <v>0.60248063489046244</v>
      </c>
      <c r="E13">
        <f t="shared" si="1"/>
        <v>0.48098285714285716</v>
      </c>
    </row>
    <row r="14" spans="1:6" x14ac:dyDescent="0.25">
      <c r="A14">
        <v>1968</v>
      </c>
      <c r="B14">
        <v>54852</v>
      </c>
      <c r="C14">
        <v>45495</v>
      </c>
      <c r="D14">
        <f t="shared" si="0"/>
        <v>1.2056709528519618</v>
      </c>
      <c r="E14">
        <f t="shared" si="1"/>
        <v>0.51994285714285715</v>
      </c>
    </row>
    <row r="15" spans="1:6" x14ac:dyDescent="0.25">
      <c r="A15">
        <v>1969</v>
      </c>
      <c r="B15">
        <v>31976</v>
      </c>
      <c r="C15">
        <v>53583</v>
      </c>
      <c r="D15">
        <f t="shared" si="0"/>
        <v>0.59675643394360156</v>
      </c>
      <c r="E15">
        <f t="shared" si="1"/>
        <v>0.61237714285714284</v>
      </c>
    </row>
    <row r="16" spans="1:6" x14ac:dyDescent="0.25">
      <c r="A16">
        <v>1970</v>
      </c>
      <c r="B16">
        <v>35601</v>
      </c>
      <c r="C16">
        <v>59959</v>
      </c>
      <c r="D16">
        <f t="shared" si="0"/>
        <v>0.59375573308427421</v>
      </c>
      <c r="E16">
        <f t="shared" si="1"/>
        <v>0.68524571428571424</v>
      </c>
    </row>
    <row r="17" spans="1:5" x14ac:dyDescent="0.25">
      <c r="A17">
        <v>1971</v>
      </c>
      <c r="B17">
        <v>15458</v>
      </c>
      <c r="C17">
        <v>63922</v>
      </c>
      <c r="D17">
        <f t="shared" si="0"/>
        <v>0.24182597540752793</v>
      </c>
      <c r="E17">
        <f t="shared" si="1"/>
        <v>0.73053714285714288</v>
      </c>
    </row>
    <row r="18" spans="1:5" x14ac:dyDescent="0.25">
      <c r="A18">
        <v>1972</v>
      </c>
      <c r="B18">
        <v>33214</v>
      </c>
      <c r="C18">
        <v>63136</v>
      </c>
      <c r="D18">
        <f t="shared" si="0"/>
        <v>0.5260707045108971</v>
      </c>
      <c r="E18">
        <f t="shared" si="1"/>
        <v>0.7215542857142857</v>
      </c>
    </row>
    <row r="19" spans="1:5" x14ac:dyDescent="0.25">
      <c r="A19">
        <v>1973</v>
      </c>
      <c r="B19">
        <v>23703</v>
      </c>
      <c r="C19">
        <v>61624</v>
      </c>
      <c r="D19">
        <f t="shared" si="0"/>
        <v>0.38463910164870829</v>
      </c>
      <c r="E19">
        <f t="shared" si="1"/>
        <v>0.70427428571428574</v>
      </c>
    </row>
    <row r="20" spans="1:5" x14ac:dyDescent="0.25">
      <c r="A20">
        <v>1974</v>
      </c>
      <c r="B20">
        <v>52336</v>
      </c>
      <c r="C20">
        <v>64634</v>
      </c>
      <c r="D20">
        <f t="shared" si="0"/>
        <v>0.80972862580066218</v>
      </c>
      <c r="E20">
        <f t="shared" si="1"/>
        <v>0.73867428571428573</v>
      </c>
    </row>
    <row r="21" spans="1:5" x14ac:dyDescent="0.25">
      <c r="A21">
        <v>1975</v>
      </c>
      <c r="B21">
        <v>70069</v>
      </c>
      <c r="C21">
        <v>75410</v>
      </c>
      <c r="D21">
        <f t="shared" si="0"/>
        <v>0.92917384962206606</v>
      </c>
      <c r="E21">
        <f t="shared" si="1"/>
        <v>0.86182857142857139</v>
      </c>
    </row>
    <row r="22" spans="1:5" x14ac:dyDescent="0.25">
      <c r="A22">
        <v>1976</v>
      </c>
      <c r="B22">
        <v>55985</v>
      </c>
      <c r="C22">
        <v>89229</v>
      </c>
      <c r="D22">
        <f t="shared" si="0"/>
        <v>0.62743054388147346</v>
      </c>
      <c r="E22">
        <f t="shared" si="1"/>
        <v>1.01976</v>
      </c>
    </row>
    <row r="23" spans="1:5" x14ac:dyDescent="0.25">
      <c r="A23">
        <v>1977</v>
      </c>
      <c r="B23">
        <v>26200</v>
      </c>
      <c r="C23">
        <v>96392</v>
      </c>
      <c r="D23">
        <f t="shared" si="0"/>
        <v>0.27180678894514065</v>
      </c>
      <c r="E23">
        <f t="shared" si="1"/>
        <v>1.1016228571428572</v>
      </c>
    </row>
    <row r="24" spans="1:5" x14ac:dyDescent="0.25">
      <c r="A24">
        <v>1978</v>
      </c>
      <c r="B24">
        <v>35113</v>
      </c>
      <c r="C24">
        <v>97256</v>
      </c>
      <c r="D24">
        <f t="shared" si="0"/>
        <v>0.36103685119684131</v>
      </c>
      <c r="E24">
        <f t="shared" si="1"/>
        <v>1.111497142857143</v>
      </c>
    </row>
    <row r="25" spans="1:5" x14ac:dyDescent="0.25">
      <c r="A25">
        <v>1979</v>
      </c>
      <c r="B25">
        <v>2786</v>
      </c>
      <c r="C25">
        <v>85426</v>
      </c>
      <c r="D25">
        <f t="shared" si="0"/>
        <v>3.2613021796642709E-2</v>
      </c>
      <c r="E25">
        <f t="shared" si="1"/>
        <v>0.97629714285714286</v>
      </c>
    </row>
    <row r="26" spans="1:5" x14ac:dyDescent="0.25">
      <c r="A26">
        <v>1980</v>
      </c>
      <c r="B26">
        <v>4946</v>
      </c>
      <c r="C26">
        <v>81933</v>
      </c>
      <c r="D26">
        <f t="shared" si="0"/>
        <v>6.0366396934080288E-2</v>
      </c>
      <c r="E26">
        <f t="shared" si="1"/>
        <v>0.93637714285714291</v>
      </c>
    </row>
    <row r="27" spans="1:5" x14ac:dyDescent="0.25">
      <c r="A27">
        <v>1981</v>
      </c>
      <c r="B27">
        <v>3492</v>
      </c>
      <c r="C27">
        <v>75882</v>
      </c>
      <c r="D27">
        <f t="shared" si="0"/>
        <v>4.6018818692179962E-2</v>
      </c>
      <c r="E27">
        <f t="shared" si="1"/>
        <v>0.86722285714285718</v>
      </c>
    </row>
    <row r="28" spans="1:5" x14ac:dyDescent="0.25">
      <c r="A28">
        <v>1982</v>
      </c>
      <c r="B28">
        <v>15845</v>
      </c>
      <c r="C28">
        <v>56836</v>
      </c>
      <c r="D28">
        <f t="shared" si="0"/>
        <v>0.27878457315785771</v>
      </c>
      <c r="E28">
        <f t="shared" si="1"/>
        <v>0.64955428571428575</v>
      </c>
    </row>
    <row r="29" spans="1:5" x14ac:dyDescent="0.25">
      <c r="A29">
        <v>1983</v>
      </c>
      <c r="B29">
        <v>19644</v>
      </c>
      <c r="C29">
        <v>51849</v>
      </c>
      <c r="D29">
        <f t="shared" si="0"/>
        <v>0.37886940924607998</v>
      </c>
      <c r="E29">
        <f t="shared" si="1"/>
        <v>0.59255999999999998</v>
      </c>
    </row>
    <row r="30" spans="1:5" x14ac:dyDescent="0.25">
      <c r="A30">
        <v>1984</v>
      </c>
      <c r="B30">
        <v>40824</v>
      </c>
      <c r="C30">
        <v>53877</v>
      </c>
      <c r="D30">
        <f t="shared" si="0"/>
        <v>0.75772593128793364</v>
      </c>
      <c r="E30">
        <f t="shared" si="1"/>
        <v>0.61573714285714287</v>
      </c>
    </row>
    <row r="31" spans="1:5" x14ac:dyDescent="0.25">
      <c r="A31">
        <v>1985</v>
      </c>
      <c r="B31">
        <v>39549</v>
      </c>
      <c r="C31">
        <v>62687</v>
      </c>
      <c r="D31">
        <f t="shared" si="0"/>
        <v>0.63089635809657507</v>
      </c>
      <c r="E31">
        <f t="shared" si="1"/>
        <v>0.71642285714285714</v>
      </c>
    </row>
    <row r="32" spans="1:5" x14ac:dyDescent="0.25">
      <c r="A32">
        <v>1986</v>
      </c>
      <c r="B32">
        <v>26566</v>
      </c>
      <c r="C32">
        <v>65732</v>
      </c>
      <c r="D32">
        <f t="shared" si="0"/>
        <v>0.40415627091827422</v>
      </c>
      <c r="E32">
        <f t="shared" si="1"/>
        <v>0.75122285714285719</v>
      </c>
    </row>
    <row r="33" spans="1:5" x14ac:dyDescent="0.25">
      <c r="A33">
        <v>1987</v>
      </c>
      <c r="B33">
        <v>9483</v>
      </c>
      <c r="C33">
        <v>67487</v>
      </c>
      <c r="D33">
        <f t="shared" si="0"/>
        <v>0.140515951220235</v>
      </c>
      <c r="E33">
        <f t="shared" si="1"/>
        <v>0.77127999999999997</v>
      </c>
    </row>
    <row r="34" spans="1:5" x14ac:dyDescent="0.25">
      <c r="A34">
        <v>1988</v>
      </c>
      <c r="B34">
        <v>18843</v>
      </c>
      <c r="C34">
        <v>62126</v>
      </c>
      <c r="D34">
        <f t="shared" si="0"/>
        <v>0.3033029649422142</v>
      </c>
      <c r="E34">
        <f t="shared" si="1"/>
        <v>0.71001142857142863</v>
      </c>
    </row>
    <row r="35" spans="1:5" x14ac:dyDescent="0.25">
      <c r="A35">
        <v>1989</v>
      </c>
      <c r="B35">
        <v>14379</v>
      </c>
      <c r="C35">
        <v>51973</v>
      </c>
      <c r="D35">
        <f t="shared" si="0"/>
        <v>0.27666288265060707</v>
      </c>
      <c r="E35">
        <f t="shared" si="1"/>
        <v>0.59397714285714287</v>
      </c>
    </row>
    <row r="36" spans="1:5" x14ac:dyDescent="0.25">
      <c r="A36">
        <v>1990</v>
      </c>
      <c r="B36">
        <v>9476</v>
      </c>
      <c r="C36">
        <v>44004</v>
      </c>
      <c r="D36">
        <f t="shared" si="0"/>
        <v>0.21534405963094264</v>
      </c>
      <c r="E36">
        <f t="shared" si="1"/>
        <v>0.5029028571428571</v>
      </c>
    </row>
    <row r="37" spans="1:5" x14ac:dyDescent="0.25">
      <c r="A37">
        <v>1991</v>
      </c>
      <c r="B37">
        <v>2992</v>
      </c>
      <c r="C37">
        <v>35010</v>
      </c>
      <c r="D37">
        <f t="shared" si="0"/>
        <v>8.5461296772350759E-2</v>
      </c>
      <c r="E37">
        <f t="shared" si="1"/>
        <v>0.4001142857142857</v>
      </c>
    </row>
    <row r="38" spans="1:5" x14ac:dyDescent="0.25">
      <c r="A38">
        <v>1992</v>
      </c>
      <c r="B38">
        <v>2672</v>
      </c>
      <c r="C38">
        <v>27310</v>
      </c>
      <c r="D38">
        <f t="shared" si="0"/>
        <v>9.7839619187110954E-2</v>
      </c>
      <c r="E38">
        <f t="shared" si="1"/>
        <v>0.31211428571428573</v>
      </c>
    </row>
    <row r="39" spans="1:5" x14ac:dyDescent="0.25">
      <c r="A39">
        <v>1993</v>
      </c>
      <c r="B39">
        <v>1825</v>
      </c>
      <c r="C39">
        <v>23546</v>
      </c>
      <c r="D39">
        <f t="shared" si="0"/>
        <v>7.75078569608426E-2</v>
      </c>
      <c r="E39">
        <f t="shared" si="1"/>
        <v>0.26909714285714287</v>
      </c>
    </row>
    <row r="40" spans="1:5" x14ac:dyDescent="0.25">
      <c r="A40">
        <v>1994</v>
      </c>
      <c r="B40">
        <v>6415</v>
      </c>
      <c r="C40">
        <v>21927</v>
      </c>
      <c r="D40">
        <f t="shared" si="0"/>
        <v>0.29256168194463444</v>
      </c>
      <c r="E40">
        <f t="shared" si="1"/>
        <v>0.25059428571428571</v>
      </c>
    </row>
    <row r="41" spans="1:5" x14ac:dyDescent="0.25">
      <c r="A41">
        <v>1995</v>
      </c>
      <c r="B41">
        <v>97353</v>
      </c>
      <c r="C41">
        <v>23090</v>
      </c>
      <c r="D41">
        <f t="shared" si="0"/>
        <v>4.2162407968817668</v>
      </c>
      <c r="E41">
        <f t="shared" si="1"/>
        <v>0.26388571428571428</v>
      </c>
    </row>
    <row r="42" spans="1:5" x14ac:dyDescent="0.25">
      <c r="A42">
        <v>1996</v>
      </c>
      <c r="B42">
        <v>46395</v>
      </c>
      <c r="C42">
        <v>50682</v>
      </c>
      <c r="D42">
        <f t="shared" si="0"/>
        <v>0.91541375636320588</v>
      </c>
      <c r="E42">
        <f t="shared" si="1"/>
        <v>0.57922285714285715</v>
      </c>
    </row>
    <row r="43" spans="1:5" x14ac:dyDescent="0.25">
      <c r="A43">
        <v>1997</v>
      </c>
      <c r="B43">
        <v>9193</v>
      </c>
      <c r="C43">
        <v>83575</v>
      </c>
      <c r="D43">
        <f t="shared" si="0"/>
        <v>0.10999700867484295</v>
      </c>
      <c r="E43">
        <f t="shared" si="1"/>
        <v>0.95514285714285718</v>
      </c>
    </row>
    <row r="44" spans="1:5" x14ac:dyDescent="0.25">
      <c r="A44">
        <v>1998</v>
      </c>
      <c r="B44">
        <v>3755</v>
      </c>
      <c r="C44">
        <v>83741</v>
      </c>
      <c r="D44">
        <f t="shared" si="0"/>
        <v>4.4840639591120238E-2</v>
      </c>
      <c r="E44">
        <f t="shared" si="1"/>
        <v>0.95704</v>
      </c>
    </row>
    <row r="45" spans="1:5" x14ac:dyDescent="0.25">
      <c r="A45">
        <v>1999</v>
      </c>
      <c r="B45">
        <v>15612</v>
      </c>
      <c r="C45">
        <v>64720</v>
      </c>
      <c r="D45">
        <f t="shared" si="0"/>
        <v>0.24122373300370828</v>
      </c>
      <c r="E45">
        <f t="shared" si="1"/>
        <v>0.7396571428571429</v>
      </c>
    </row>
    <row r="46" spans="1:5" x14ac:dyDescent="0.25">
      <c r="A46">
        <v>2000</v>
      </c>
      <c r="B46">
        <v>21557</v>
      </c>
      <c r="C46">
        <v>54799</v>
      </c>
      <c r="D46">
        <f t="shared" si="0"/>
        <v>0.39338309093231627</v>
      </c>
      <c r="E46">
        <f t="shared" si="1"/>
        <v>0.62627428571428567</v>
      </c>
    </row>
    <row r="47" spans="1:5" x14ac:dyDescent="0.25">
      <c r="A47">
        <v>2001</v>
      </c>
      <c r="B47">
        <v>104872</v>
      </c>
      <c r="C47">
        <v>63299</v>
      </c>
      <c r="D47">
        <f t="shared" si="0"/>
        <v>1.6567718289388458</v>
      </c>
      <c r="E47">
        <f t="shared" si="1"/>
        <v>0.72341714285714287</v>
      </c>
    </row>
    <row r="48" spans="1:5" x14ac:dyDescent="0.25">
      <c r="A48">
        <v>2002</v>
      </c>
      <c r="B48">
        <v>61717</v>
      </c>
      <c r="C48">
        <v>88097</v>
      </c>
      <c r="D48">
        <f t="shared" si="0"/>
        <v>0.7005573402045473</v>
      </c>
      <c r="E48">
        <f t="shared" si="1"/>
        <v>1.0068228571428572</v>
      </c>
    </row>
    <row r="49" spans="1:5" x14ac:dyDescent="0.25">
      <c r="A49">
        <v>2003</v>
      </c>
      <c r="B49">
        <v>44068</v>
      </c>
      <c r="C49">
        <v>100664</v>
      </c>
      <c r="D49">
        <f t="shared" si="0"/>
        <v>0.43777318604466342</v>
      </c>
      <c r="E49">
        <f t="shared" si="1"/>
        <v>1.1504457142857143</v>
      </c>
    </row>
    <row r="50" spans="1:5" x14ac:dyDescent="0.25">
      <c r="A50">
        <v>2004</v>
      </c>
      <c r="B50">
        <v>31457</v>
      </c>
      <c r="C50">
        <v>90457</v>
      </c>
      <c r="D50">
        <f t="shared" si="0"/>
        <v>0.34775639254010193</v>
      </c>
      <c r="E50">
        <f t="shared" si="1"/>
        <v>1.0337942857142857</v>
      </c>
    </row>
    <row r="51" spans="1:5" x14ac:dyDescent="0.25">
      <c r="A51">
        <v>2005</v>
      </c>
      <c r="B51">
        <v>8673</v>
      </c>
      <c r="C51">
        <v>77242</v>
      </c>
      <c r="D51">
        <f t="shared" si="0"/>
        <v>0.1122834727220942</v>
      </c>
      <c r="E51">
        <f t="shared" si="1"/>
        <v>0.88276571428571426</v>
      </c>
    </row>
    <row r="52" spans="1:5" x14ac:dyDescent="0.25">
      <c r="A52">
        <v>2006</v>
      </c>
      <c r="B52">
        <v>10146</v>
      </c>
      <c r="C52">
        <v>63631</v>
      </c>
      <c r="D52">
        <f t="shared" si="0"/>
        <v>0.1594505822633622</v>
      </c>
      <c r="E52">
        <f t="shared" si="1"/>
        <v>0.72721142857142862</v>
      </c>
    </row>
    <row r="53" spans="1:5" x14ac:dyDescent="0.25">
      <c r="A53">
        <v>2007</v>
      </c>
      <c r="B53">
        <v>3755</v>
      </c>
      <c r="C53">
        <v>49126</v>
      </c>
      <c r="D53">
        <f t="shared" si="0"/>
        <v>7.6436103081871112E-2</v>
      </c>
      <c r="E53">
        <f t="shared" si="1"/>
        <v>0.56144000000000005</v>
      </c>
    </row>
    <row r="54" spans="1:5" x14ac:dyDescent="0.25">
      <c r="A54">
        <v>2008</v>
      </c>
      <c r="B54">
        <v>3096</v>
      </c>
      <c r="C54">
        <v>42037</v>
      </c>
      <c r="D54">
        <f t="shared" si="0"/>
        <v>7.3649404096391272E-2</v>
      </c>
      <c r="E54">
        <f t="shared" si="1"/>
        <v>0.48042285714285715</v>
      </c>
    </row>
    <row r="56" spans="1:5" x14ac:dyDescent="0.25">
      <c r="D56">
        <f>STDEV(D3:D54)</f>
        <v>0.62453657350539604</v>
      </c>
    </row>
  </sheetData>
  <hyperlinks>
    <hyperlink ref="C1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9"/>
  <sheetViews>
    <sheetView workbookViewId="0">
      <selection activeCell="E4" sqref="E4"/>
    </sheetView>
  </sheetViews>
  <sheetFormatPr defaultRowHeight="15" x14ac:dyDescent="0.25"/>
  <cols>
    <col min="2" max="2" width="15.42578125" bestFit="1" customWidth="1"/>
  </cols>
  <sheetData>
    <row r="1" spans="1:8" x14ac:dyDescent="0.25">
      <c r="A1" t="s">
        <v>126</v>
      </c>
      <c r="C1">
        <v>0.1</v>
      </c>
    </row>
    <row r="2" spans="1:8" x14ac:dyDescent="0.25">
      <c r="A2" t="s">
        <v>121</v>
      </c>
      <c r="B2" t="s">
        <v>127</v>
      </c>
      <c r="D2" t="s">
        <v>128</v>
      </c>
      <c r="E2" t="s">
        <v>129</v>
      </c>
    </row>
    <row r="3" spans="1:8" x14ac:dyDescent="0.25">
      <c r="A3">
        <v>1920</v>
      </c>
      <c r="D3">
        <v>0</v>
      </c>
      <c r="E3">
        <v>0</v>
      </c>
      <c r="G3">
        <f>D40/COUNTBLANK($C$3:$C$39)</f>
        <v>1.1918918918918919E-2</v>
      </c>
      <c r="H3">
        <f>E40/COUNTBLANK($C$3:$C$39)</f>
        <v>1.4567567567567569E-2</v>
      </c>
    </row>
    <row r="4" spans="1:8" x14ac:dyDescent="0.25">
      <c r="A4">
        <v>1921</v>
      </c>
      <c r="D4">
        <f>D3+$G$3</f>
        <v>1.1918918918918919E-2</v>
      </c>
      <c r="E4">
        <f>E3+$H$3</f>
        <v>1.4567567567567569E-2</v>
      </c>
    </row>
    <row r="5" spans="1:8" x14ac:dyDescent="0.25">
      <c r="A5">
        <v>1922</v>
      </c>
      <c r="D5">
        <f t="shared" ref="D5:D39" si="0">D4+$G$3</f>
        <v>2.3837837837837838E-2</v>
      </c>
      <c r="E5">
        <f t="shared" ref="E5:E39" si="1">E4+$H$3</f>
        <v>2.9135135135135139E-2</v>
      </c>
    </row>
    <row r="6" spans="1:8" x14ac:dyDescent="0.25">
      <c r="A6">
        <v>1923</v>
      </c>
      <c r="D6">
        <f t="shared" si="0"/>
        <v>3.5756756756756755E-2</v>
      </c>
      <c r="E6">
        <f t="shared" si="1"/>
        <v>4.3702702702702712E-2</v>
      </c>
    </row>
    <row r="7" spans="1:8" x14ac:dyDescent="0.25">
      <c r="A7">
        <v>1924</v>
      </c>
      <c r="D7">
        <f t="shared" si="0"/>
        <v>4.7675675675675676E-2</v>
      </c>
      <c r="E7">
        <f t="shared" si="1"/>
        <v>5.8270270270270277E-2</v>
      </c>
    </row>
    <row r="8" spans="1:8" x14ac:dyDescent="0.25">
      <c r="A8">
        <v>1925</v>
      </c>
      <c r="D8">
        <f t="shared" si="0"/>
        <v>5.9594594594594597E-2</v>
      </c>
      <c r="E8">
        <f t="shared" si="1"/>
        <v>7.2837837837837843E-2</v>
      </c>
    </row>
    <row r="9" spans="1:8" x14ac:dyDescent="0.25">
      <c r="A9">
        <v>1926</v>
      </c>
      <c r="D9">
        <f t="shared" si="0"/>
        <v>7.151351351351351E-2</v>
      </c>
      <c r="E9">
        <f t="shared" si="1"/>
        <v>8.7405405405405409E-2</v>
      </c>
    </row>
    <row r="10" spans="1:8" x14ac:dyDescent="0.25">
      <c r="A10">
        <v>1927</v>
      </c>
      <c r="D10">
        <f t="shared" si="0"/>
        <v>8.3432432432432424E-2</v>
      </c>
      <c r="E10">
        <f t="shared" si="1"/>
        <v>0.10197297297297298</v>
      </c>
    </row>
    <row r="11" spans="1:8" x14ac:dyDescent="0.25">
      <c r="A11">
        <v>1928</v>
      </c>
      <c r="D11">
        <f t="shared" si="0"/>
        <v>9.5351351351351338E-2</v>
      </c>
      <c r="E11">
        <f t="shared" si="1"/>
        <v>0.11654054054054054</v>
      </c>
    </row>
    <row r="12" spans="1:8" x14ac:dyDescent="0.25">
      <c r="A12">
        <v>1929</v>
      </c>
      <c r="D12">
        <f t="shared" si="0"/>
        <v>0.10727027027027025</v>
      </c>
      <c r="E12">
        <f t="shared" si="1"/>
        <v>0.13110810810810811</v>
      </c>
    </row>
    <row r="13" spans="1:8" x14ac:dyDescent="0.25">
      <c r="A13">
        <v>1930</v>
      </c>
      <c r="D13">
        <f t="shared" si="0"/>
        <v>0.11918918918918917</v>
      </c>
      <c r="E13">
        <f t="shared" si="1"/>
        <v>0.14567567567567569</v>
      </c>
    </row>
    <row r="14" spans="1:8" x14ac:dyDescent="0.25">
      <c r="A14">
        <v>1931</v>
      </c>
      <c r="D14">
        <f t="shared" si="0"/>
        <v>0.13110810810810808</v>
      </c>
      <c r="E14">
        <f t="shared" si="1"/>
        <v>0.16024324324324327</v>
      </c>
    </row>
    <row r="15" spans="1:8" x14ac:dyDescent="0.25">
      <c r="A15">
        <v>1932</v>
      </c>
      <c r="D15">
        <f t="shared" si="0"/>
        <v>0.14302702702702699</v>
      </c>
      <c r="E15">
        <f t="shared" si="1"/>
        <v>0.17481081081081085</v>
      </c>
    </row>
    <row r="16" spans="1:8" x14ac:dyDescent="0.25">
      <c r="A16">
        <v>1933</v>
      </c>
      <c r="D16">
        <f t="shared" si="0"/>
        <v>0.15494594594594591</v>
      </c>
      <c r="E16">
        <f t="shared" si="1"/>
        <v>0.18937837837837843</v>
      </c>
    </row>
    <row r="17" spans="1:5" x14ac:dyDescent="0.25">
      <c r="A17">
        <v>1934</v>
      </c>
      <c r="D17">
        <f t="shared" si="0"/>
        <v>0.16686486486486482</v>
      </c>
      <c r="E17">
        <f t="shared" si="1"/>
        <v>0.20394594594594601</v>
      </c>
    </row>
    <row r="18" spans="1:5" x14ac:dyDescent="0.25">
      <c r="A18">
        <v>1935</v>
      </c>
      <c r="D18">
        <f t="shared" si="0"/>
        <v>0.17878378378378373</v>
      </c>
      <c r="E18">
        <f t="shared" si="1"/>
        <v>0.21851351351351359</v>
      </c>
    </row>
    <row r="19" spans="1:5" x14ac:dyDescent="0.25">
      <c r="A19">
        <v>1936</v>
      </c>
      <c r="D19">
        <f t="shared" si="0"/>
        <v>0.19070270270270265</v>
      </c>
      <c r="E19">
        <f t="shared" si="1"/>
        <v>0.23308108108108117</v>
      </c>
    </row>
    <row r="20" spans="1:5" x14ac:dyDescent="0.25">
      <c r="A20">
        <v>1937</v>
      </c>
      <c r="D20">
        <f t="shared" si="0"/>
        <v>0.20262162162162156</v>
      </c>
      <c r="E20">
        <f t="shared" si="1"/>
        <v>0.24764864864864874</v>
      </c>
    </row>
    <row r="21" spans="1:5" x14ac:dyDescent="0.25">
      <c r="A21">
        <v>1938</v>
      </c>
      <c r="D21">
        <f t="shared" si="0"/>
        <v>0.21454054054054048</v>
      </c>
      <c r="E21">
        <f t="shared" si="1"/>
        <v>0.26221621621621632</v>
      </c>
    </row>
    <row r="22" spans="1:5" x14ac:dyDescent="0.25">
      <c r="A22">
        <v>1939</v>
      </c>
      <c r="D22">
        <f t="shared" si="0"/>
        <v>0.22645945945945939</v>
      </c>
      <c r="E22">
        <f t="shared" si="1"/>
        <v>0.27678378378378388</v>
      </c>
    </row>
    <row r="23" spans="1:5" x14ac:dyDescent="0.25">
      <c r="A23">
        <v>1940</v>
      </c>
      <c r="D23">
        <f t="shared" si="0"/>
        <v>0.2383783783783783</v>
      </c>
      <c r="E23">
        <f t="shared" si="1"/>
        <v>0.29135135135135143</v>
      </c>
    </row>
    <row r="24" spans="1:5" x14ac:dyDescent="0.25">
      <c r="A24">
        <v>1941</v>
      </c>
      <c r="D24">
        <f t="shared" si="0"/>
        <v>0.25029729729729722</v>
      </c>
      <c r="E24">
        <f t="shared" si="1"/>
        <v>0.30591891891891898</v>
      </c>
    </row>
    <row r="25" spans="1:5" x14ac:dyDescent="0.25">
      <c r="A25">
        <v>1942</v>
      </c>
      <c r="D25">
        <f t="shared" si="0"/>
        <v>0.26221621621621616</v>
      </c>
      <c r="E25">
        <f t="shared" si="1"/>
        <v>0.32048648648648653</v>
      </c>
    </row>
    <row r="26" spans="1:5" x14ac:dyDescent="0.25">
      <c r="A26">
        <v>1943</v>
      </c>
      <c r="D26">
        <f t="shared" si="0"/>
        <v>0.2741351351351351</v>
      </c>
      <c r="E26">
        <f t="shared" si="1"/>
        <v>0.33505405405405408</v>
      </c>
    </row>
    <row r="27" spans="1:5" x14ac:dyDescent="0.25">
      <c r="A27">
        <v>1944</v>
      </c>
      <c r="D27">
        <f t="shared" si="0"/>
        <v>0.28605405405405404</v>
      </c>
      <c r="E27">
        <f t="shared" si="1"/>
        <v>0.34962162162162164</v>
      </c>
    </row>
    <row r="28" spans="1:5" x14ac:dyDescent="0.25">
      <c r="A28">
        <v>1945</v>
      </c>
      <c r="D28">
        <f t="shared" si="0"/>
        <v>0.29797297297297298</v>
      </c>
      <c r="E28">
        <f t="shared" si="1"/>
        <v>0.36418918918918919</v>
      </c>
    </row>
    <row r="29" spans="1:5" x14ac:dyDescent="0.25">
      <c r="A29">
        <v>1946</v>
      </c>
      <c r="D29">
        <f t="shared" si="0"/>
        <v>0.30989189189189192</v>
      </c>
      <c r="E29">
        <f t="shared" si="1"/>
        <v>0.37875675675675674</v>
      </c>
    </row>
    <row r="30" spans="1:5" x14ac:dyDescent="0.25">
      <c r="A30">
        <v>1947</v>
      </c>
      <c r="D30">
        <f t="shared" si="0"/>
        <v>0.32181081081081087</v>
      </c>
      <c r="E30">
        <f t="shared" si="1"/>
        <v>0.39332432432432429</v>
      </c>
    </row>
    <row r="31" spans="1:5" x14ac:dyDescent="0.25">
      <c r="A31">
        <v>1948</v>
      </c>
      <c r="D31">
        <f t="shared" si="0"/>
        <v>0.33372972972972981</v>
      </c>
      <c r="E31">
        <f t="shared" si="1"/>
        <v>0.40789189189189184</v>
      </c>
    </row>
    <row r="32" spans="1:5" x14ac:dyDescent="0.25">
      <c r="A32">
        <v>1949</v>
      </c>
      <c r="D32">
        <f t="shared" si="0"/>
        <v>0.34564864864864875</v>
      </c>
      <c r="E32">
        <f t="shared" si="1"/>
        <v>0.4224594594594594</v>
      </c>
    </row>
    <row r="33" spans="1:5" x14ac:dyDescent="0.25">
      <c r="A33">
        <v>1950</v>
      </c>
      <c r="D33">
        <f t="shared" si="0"/>
        <v>0.35756756756756769</v>
      </c>
      <c r="E33">
        <f t="shared" si="1"/>
        <v>0.43702702702702695</v>
      </c>
    </row>
    <row r="34" spans="1:5" x14ac:dyDescent="0.25">
      <c r="A34">
        <v>1951</v>
      </c>
      <c r="D34">
        <f t="shared" si="0"/>
        <v>0.36948648648648663</v>
      </c>
      <c r="E34">
        <f t="shared" si="1"/>
        <v>0.4515945945945945</v>
      </c>
    </row>
    <row r="35" spans="1:5" x14ac:dyDescent="0.25">
      <c r="A35">
        <v>1952</v>
      </c>
      <c r="D35">
        <f t="shared" si="0"/>
        <v>0.38140540540540557</v>
      </c>
      <c r="E35">
        <f t="shared" si="1"/>
        <v>0.46616216216216205</v>
      </c>
    </row>
    <row r="36" spans="1:5" x14ac:dyDescent="0.25">
      <c r="A36">
        <v>1953</v>
      </c>
      <c r="D36">
        <f t="shared" si="0"/>
        <v>0.39332432432432451</v>
      </c>
      <c r="E36">
        <f t="shared" si="1"/>
        <v>0.4807297297297296</v>
      </c>
    </row>
    <row r="37" spans="1:5" x14ac:dyDescent="0.25">
      <c r="A37">
        <v>1954</v>
      </c>
      <c r="D37">
        <f t="shared" si="0"/>
        <v>0.40524324324324346</v>
      </c>
      <c r="E37">
        <f t="shared" si="1"/>
        <v>0.49529729729729716</v>
      </c>
    </row>
    <row r="38" spans="1:5" x14ac:dyDescent="0.25">
      <c r="A38">
        <v>1955</v>
      </c>
      <c r="D38">
        <f t="shared" si="0"/>
        <v>0.4171621621621624</v>
      </c>
      <c r="E38">
        <f t="shared" si="1"/>
        <v>0.50986486486486471</v>
      </c>
    </row>
    <row r="39" spans="1:5" x14ac:dyDescent="0.25">
      <c r="A39">
        <v>1956</v>
      </c>
      <c r="D39">
        <f t="shared" si="0"/>
        <v>0.42908108108108134</v>
      </c>
      <c r="E39">
        <f t="shared" si="1"/>
        <v>0.52443243243243232</v>
      </c>
    </row>
    <row r="40" spans="1:5" x14ac:dyDescent="0.25">
      <c r="A40">
        <v>1957</v>
      </c>
      <c r="B40">
        <v>0.49</v>
      </c>
      <c r="D40">
        <f>B40-(B40*$C$1)</f>
        <v>0.441</v>
      </c>
      <c r="E40">
        <f>B40+(B40*$C$1)</f>
        <v>0.53900000000000003</v>
      </c>
    </row>
    <row r="41" spans="1:5" x14ac:dyDescent="0.25">
      <c r="A41">
        <v>1958</v>
      </c>
      <c r="B41">
        <v>0.627</v>
      </c>
      <c r="D41">
        <f t="shared" ref="D41:D79" si="2">B41-(B41*$C$1)</f>
        <v>0.56430000000000002</v>
      </c>
      <c r="E41">
        <f t="shared" ref="E41:E79" si="3">B41+(B41*$C$1)</f>
        <v>0.68969999999999998</v>
      </c>
    </row>
    <row r="42" spans="1:5" x14ac:dyDescent="0.25">
      <c r="A42">
        <v>1959</v>
      </c>
      <c r="B42">
        <v>0.5696</v>
      </c>
      <c r="D42">
        <f t="shared" si="2"/>
        <v>0.51263999999999998</v>
      </c>
      <c r="E42">
        <f t="shared" si="3"/>
        <v>0.62656000000000001</v>
      </c>
    </row>
    <row r="43" spans="1:5" x14ac:dyDescent="0.25">
      <c r="A43">
        <v>1960</v>
      </c>
      <c r="B43">
        <v>0.71009999999999995</v>
      </c>
      <c r="D43">
        <f t="shared" si="2"/>
        <v>0.63908999999999994</v>
      </c>
      <c r="E43">
        <f t="shared" si="3"/>
        <v>0.78110999999999997</v>
      </c>
    </row>
    <row r="44" spans="1:5" x14ac:dyDescent="0.25">
      <c r="A44">
        <v>1961</v>
      </c>
      <c r="B44">
        <v>0.56240000000000001</v>
      </c>
      <c r="D44">
        <f t="shared" si="2"/>
        <v>0.50616000000000005</v>
      </c>
      <c r="E44">
        <f t="shared" si="3"/>
        <v>0.61863999999999997</v>
      </c>
    </row>
    <row r="45" spans="1:5" x14ac:dyDescent="0.25">
      <c r="A45">
        <v>1962</v>
      </c>
      <c r="B45">
        <v>0.65059999999999996</v>
      </c>
      <c r="D45">
        <f t="shared" si="2"/>
        <v>0.58553999999999995</v>
      </c>
      <c r="E45">
        <f t="shared" si="3"/>
        <v>0.71565999999999996</v>
      </c>
    </row>
    <row r="46" spans="1:5" x14ac:dyDescent="0.25">
      <c r="A46">
        <v>1963</v>
      </c>
      <c r="B46">
        <v>0.70020000000000004</v>
      </c>
      <c r="D46">
        <f t="shared" si="2"/>
        <v>0.63018000000000007</v>
      </c>
      <c r="E46">
        <f t="shared" si="3"/>
        <v>0.77022000000000002</v>
      </c>
    </row>
    <row r="47" spans="1:5" x14ac:dyDescent="0.25">
      <c r="A47">
        <v>1964</v>
      </c>
      <c r="B47">
        <v>0.4753</v>
      </c>
      <c r="D47">
        <f t="shared" si="2"/>
        <v>0.42776999999999998</v>
      </c>
      <c r="E47">
        <f t="shared" si="3"/>
        <v>0.52283000000000002</v>
      </c>
    </row>
    <row r="48" spans="1:5" x14ac:dyDescent="0.25">
      <c r="A48">
        <v>1965</v>
      </c>
      <c r="B48">
        <v>0.52600000000000002</v>
      </c>
      <c r="D48">
        <f t="shared" si="2"/>
        <v>0.47340000000000004</v>
      </c>
      <c r="E48">
        <f t="shared" si="3"/>
        <v>0.5786</v>
      </c>
    </row>
    <row r="49" spans="1:5" x14ac:dyDescent="0.25">
      <c r="A49">
        <v>1966</v>
      </c>
      <c r="B49">
        <v>0.52880000000000005</v>
      </c>
      <c r="D49">
        <f t="shared" si="2"/>
        <v>0.47592000000000001</v>
      </c>
      <c r="E49">
        <f t="shared" si="3"/>
        <v>0.58168000000000009</v>
      </c>
    </row>
    <row r="50" spans="1:5" x14ac:dyDescent="0.25">
      <c r="A50">
        <v>1967</v>
      </c>
      <c r="B50">
        <v>0.40310000000000001</v>
      </c>
      <c r="D50">
        <f t="shared" si="2"/>
        <v>0.36279</v>
      </c>
      <c r="E50">
        <f t="shared" si="3"/>
        <v>0.44341000000000003</v>
      </c>
    </row>
    <row r="51" spans="1:5" x14ac:dyDescent="0.25">
      <c r="A51">
        <v>1968</v>
      </c>
      <c r="B51">
        <v>0.43769999999999998</v>
      </c>
      <c r="D51">
        <f t="shared" si="2"/>
        <v>0.39393</v>
      </c>
      <c r="E51">
        <f t="shared" si="3"/>
        <v>0.48146999999999995</v>
      </c>
    </row>
    <row r="52" spans="1:5" x14ac:dyDescent="0.25">
      <c r="A52">
        <v>1969</v>
      </c>
      <c r="B52">
        <v>0.48530000000000001</v>
      </c>
      <c r="D52">
        <f t="shared" si="2"/>
        <v>0.43676999999999999</v>
      </c>
      <c r="E52">
        <f t="shared" si="3"/>
        <v>0.53383000000000003</v>
      </c>
    </row>
    <row r="53" spans="1:5" x14ac:dyDescent="0.25">
      <c r="A53">
        <v>1970</v>
      </c>
      <c r="B53">
        <v>0.47620000000000001</v>
      </c>
      <c r="D53">
        <f t="shared" si="2"/>
        <v>0.42858000000000002</v>
      </c>
      <c r="E53">
        <f t="shared" si="3"/>
        <v>0.52382000000000006</v>
      </c>
    </row>
    <row r="54" spans="1:5" x14ac:dyDescent="0.25">
      <c r="A54">
        <v>1971</v>
      </c>
      <c r="B54">
        <v>0.45639999999999997</v>
      </c>
      <c r="D54">
        <f t="shared" si="2"/>
        <v>0.41075999999999996</v>
      </c>
      <c r="E54">
        <f t="shared" si="3"/>
        <v>0.50203999999999993</v>
      </c>
    </row>
    <row r="55" spans="1:5" x14ac:dyDescent="0.25">
      <c r="A55">
        <v>1972</v>
      </c>
      <c r="B55">
        <v>0.3962</v>
      </c>
      <c r="D55">
        <f t="shared" si="2"/>
        <v>0.35658000000000001</v>
      </c>
      <c r="E55">
        <f t="shared" si="3"/>
        <v>0.43581999999999999</v>
      </c>
    </row>
    <row r="56" spans="1:5" x14ac:dyDescent="0.25">
      <c r="A56">
        <v>1973</v>
      </c>
      <c r="B56">
        <v>0.29020000000000001</v>
      </c>
      <c r="D56">
        <f t="shared" si="2"/>
        <v>0.26118000000000002</v>
      </c>
      <c r="E56">
        <f t="shared" si="3"/>
        <v>0.31922</v>
      </c>
    </row>
    <row r="57" spans="1:5" x14ac:dyDescent="0.25">
      <c r="A57">
        <v>1974</v>
      </c>
      <c r="B57">
        <v>0.22059999999999999</v>
      </c>
      <c r="D57">
        <f t="shared" si="2"/>
        <v>0.19853999999999999</v>
      </c>
      <c r="E57">
        <f t="shared" si="3"/>
        <v>0.24265999999999999</v>
      </c>
    </row>
    <row r="58" spans="1:5" x14ac:dyDescent="0.25">
      <c r="A58">
        <v>1975</v>
      </c>
      <c r="B58">
        <v>0.1799</v>
      </c>
      <c r="D58">
        <f t="shared" si="2"/>
        <v>0.16191</v>
      </c>
      <c r="E58">
        <f t="shared" si="3"/>
        <v>0.19789000000000001</v>
      </c>
    </row>
    <row r="59" spans="1:5" x14ac:dyDescent="0.25">
      <c r="A59">
        <v>1976</v>
      </c>
      <c r="B59">
        <v>0.2475</v>
      </c>
      <c r="D59">
        <f t="shared" si="2"/>
        <v>0.22275</v>
      </c>
      <c r="E59">
        <f t="shared" si="3"/>
        <v>0.27224999999999999</v>
      </c>
    </row>
    <row r="60" spans="1:5" x14ac:dyDescent="0.25">
      <c r="A60">
        <v>1977</v>
      </c>
      <c r="B60">
        <v>0.38729999999999998</v>
      </c>
      <c r="D60">
        <f t="shared" si="2"/>
        <v>0.34856999999999999</v>
      </c>
      <c r="E60">
        <f t="shared" si="3"/>
        <v>0.42602999999999996</v>
      </c>
    </row>
    <row r="61" spans="1:5" x14ac:dyDescent="0.25">
      <c r="A61">
        <v>1978</v>
      </c>
      <c r="B61">
        <v>0.27810000000000001</v>
      </c>
      <c r="D61">
        <f t="shared" si="2"/>
        <v>0.25029000000000001</v>
      </c>
      <c r="E61">
        <f t="shared" si="3"/>
        <v>0.30591000000000002</v>
      </c>
    </row>
    <row r="62" spans="1:5" x14ac:dyDescent="0.25">
      <c r="A62">
        <v>1979</v>
      </c>
      <c r="B62">
        <v>0.15509999999999999</v>
      </c>
      <c r="D62">
        <f t="shared" si="2"/>
        <v>0.13958999999999999</v>
      </c>
      <c r="E62">
        <f t="shared" si="3"/>
        <v>0.17060999999999998</v>
      </c>
    </row>
    <row r="63" spans="1:5" x14ac:dyDescent="0.25">
      <c r="A63">
        <v>1980</v>
      </c>
      <c r="B63">
        <v>0.1779</v>
      </c>
      <c r="D63">
        <f t="shared" si="2"/>
        <v>0.16011</v>
      </c>
      <c r="E63">
        <f t="shared" si="3"/>
        <v>0.19569</v>
      </c>
    </row>
    <row r="64" spans="1:5" x14ac:dyDescent="0.25">
      <c r="A64">
        <v>1981</v>
      </c>
      <c r="B64">
        <v>0.18140000000000001</v>
      </c>
      <c r="D64">
        <f t="shared" si="2"/>
        <v>0.16326000000000002</v>
      </c>
      <c r="E64">
        <f t="shared" si="3"/>
        <v>0.19954</v>
      </c>
    </row>
    <row r="65" spans="1:5" x14ac:dyDescent="0.25">
      <c r="A65">
        <v>1982</v>
      </c>
      <c r="B65">
        <v>0.33079999999999998</v>
      </c>
      <c r="D65">
        <f t="shared" si="2"/>
        <v>0.29771999999999998</v>
      </c>
      <c r="E65">
        <f t="shared" si="3"/>
        <v>0.36387999999999998</v>
      </c>
    </row>
    <row r="66" spans="1:5" x14ac:dyDescent="0.25">
      <c r="A66">
        <v>1983</v>
      </c>
      <c r="B66">
        <v>0.26540000000000002</v>
      </c>
      <c r="D66">
        <f t="shared" si="2"/>
        <v>0.23886000000000002</v>
      </c>
      <c r="E66">
        <f t="shared" si="3"/>
        <v>0.29194000000000003</v>
      </c>
    </row>
    <row r="67" spans="1:5" x14ac:dyDescent="0.25">
      <c r="A67">
        <v>1984</v>
      </c>
      <c r="B67">
        <v>0.22839999999999999</v>
      </c>
      <c r="D67">
        <f t="shared" si="2"/>
        <v>0.20555999999999999</v>
      </c>
      <c r="E67">
        <f t="shared" si="3"/>
        <v>0.25124000000000002</v>
      </c>
    </row>
    <row r="68" spans="1:5" x14ac:dyDescent="0.25">
      <c r="A68">
        <v>1985</v>
      </c>
      <c r="B68">
        <v>0.27610000000000001</v>
      </c>
      <c r="D68">
        <f t="shared" si="2"/>
        <v>0.24849000000000002</v>
      </c>
      <c r="E68">
        <f t="shared" si="3"/>
        <v>0.30371000000000004</v>
      </c>
    </row>
    <row r="69" spans="1:5" x14ac:dyDescent="0.25">
      <c r="A69">
        <v>1986</v>
      </c>
      <c r="B69">
        <v>0.2238</v>
      </c>
      <c r="D69">
        <f t="shared" si="2"/>
        <v>0.20141999999999999</v>
      </c>
      <c r="E69">
        <f t="shared" si="3"/>
        <v>0.24618000000000001</v>
      </c>
    </row>
    <row r="70" spans="1:5" x14ac:dyDescent="0.25">
      <c r="A70">
        <v>1987</v>
      </c>
      <c r="B70">
        <v>0.26429999999999998</v>
      </c>
      <c r="D70">
        <f t="shared" si="2"/>
        <v>0.23786999999999997</v>
      </c>
      <c r="E70">
        <f t="shared" si="3"/>
        <v>0.29072999999999999</v>
      </c>
    </row>
    <row r="71" spans="1:5" x14ac:dyDescent="0.25">
      <c r="A71">
        <v>1988</v>
      </c>
      <c r="B71">
        <v>0.20100000000000001</v>
      </c>
      <c r="D71">
        <f t="shared" si="2"/>
        <v>0.18090000000000001</v>
      </c>
      <c r="E71">
        <f t="shared" si="3"/>
        <v>0.22110000000000002</v>
      </c>
    </row>
    <row r="72" spans="1:5" x14ac:dyDescent="0.25">
      <c r="A72">
        <v>1989</v>
      </c>
      <c r="B72">
        <v>0.2853</v>
      </c>
      <c r="D72">
        <f t="shared" si="2"/>
        <v>0.25677</v>
      </c>
      <c r="E72">
        <f t="shared" si="3"/>
        <v>0.31383</v>
      </c>
    </row>
    <row r="73" spans="1:5" x14ac:dyDescent="0.25">
      <c r="A73">
        <v>1990</v>
      </c>
      <c r="B73">
        <v>0.27300000000000002</v>
      </c>
      <c r="D73">
        <f t="shared" si="2"/>
        <v>0.24570000000000003</v>
      </c>
      <c r="E73">
        <f t="shared" si="3"/>
        <v>0.30030000000000001</v>
      </c>
    </row>
    <row r="74" spans="1:5" x14ac:dyDescent="0.25">
      <c r="A74">
        <v>1991</v>
      </c>
      <c r="B74">
        <v>0.27500000000000002</v>
      </c>
      <c r="D74">
        <f t="shared" si="2"/>
        <v>0.24750000000000003</v>
      </c>
      <c r="E74">
        <f t="shared" si="3"/>
        <v>0.30250000000000005</v>
      </c>
    </row>
    <row r="75" spans="1:5" x14ac:dyDescent="0.25">
      <c r="A75">
        <v>1992</v>
      </c>
      <c r="B75">
        <v>0.21079999999999999</v>
      </c>
      <c r="D75">
        <f t="shared" si="2"/>
        <v>0.18972</v>
      </c>
      <c r="E75">
        <f t="shared" si="3"/>
        <v>0.23187999999999998</v>
      </c>
    </row>
    <row r="76" spans="1:5" x14ac:dyDescent="0.25">
      <c r="A76">
        <v>1993</v>
      </c>
      <c r="B76">
        <v>0.18759999999999999</v>
      </c>
      <c r="D76">
        <f t="shared" si="2"/>
        <v>0.16883999999999999</v>
      </c>
      <c r="E76">
        <f t="shared" si="3"/>
        <v>0.20635999999999999</v>
      </c>
    </row>
    <row r="77" spans="1:5" x14ac:dyDescent="0.25">
      <c r="A77">
        <v>1994</v>
      </c>
      <c r="B77">
        <v>0.20619999999999999</v>
      </c>
      <c r="D77">
        <f t="shared" si="2"/>
        <v>0.18557999999999999</v>
      </c>
      <c r="E77">
        <f t="shared" si="3"/>
        <v>0.22681999999999999</v>
      </c>
    </row>
    <row r="78" spans="1:5" x14ac:dyDescent="0.25">
      <c r="A78">
        <v>1995</v>
      </c>
      <c r="B78">
        <v>0.2263</v>
      </c>
      <c r="D78">
        <f t="shared" si="2"/>
        <v>0.20366999999999999</v>
      </c>
      <c r="E78">
        <f t="shared" si="3"/>
        <v>0.24893000000000001</v>
      </c>
    </row>
    <row r="79" spans="1:5" x14ac:dyDescent="0.25">
      <c r="A79">
        <v>1996</v>
      </c>
      <c r="B79">
        <v>0.31950000000000001</v>
      </c>
      <c r="D79">
        <f t="shared" si="2"/>
        <v>0.28755000000000003</v>
      </c>
      <c r="E79">
        <f t="shared" si="3"/>
        <v>0.35144999999999998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55"/>
  <sheetViews>
    <sheetView workbookViewId="0">
      <selection activeCell="I34" sqref="I34"/>
    </sheetView>
  </sheetViews>
  <sheetFormatPr defaultRowHeight="15" x14ac:dyDescent="0.25"/>
  <sheetData>
    <row r="1" spans="1:31" x14ac:dyDescent="0.25">
      <c r="A1" t="s">
        <v>130</v>
      </c>
      <c r="B1" s="5">
        <f>AVERAGE([1]Stock!$B$18:$C$18)*(1-EXP(-AVERAGE([1]Stock!$B$19:$C$19)*[1]CAA!B2))</f>
        <v>0</v>
      </c>
      <c r="C1" s="5">
        <f>AVERAGE([1]Stock!$B$18:$C$18)*(1-EXP(-AVERAGE([1]Stock!$B$19:$C$19)*[1]CAA!C2))</f>
        <v>22.909687307319516</v>
      </c>
      <c r="D1" s="5">
        <f>AVERAGE([1]Stock!$B$18:$C$18)*(1-EXP(-AVERAGE([1]Stock!$B$19:$C$19)*[1]CAA!D2))</f>
        <v>37.488362352430187</v>
      </c>
      <c r="E1" s="5">
        <f>AVERAGE([1]Stock!$B$18:$C$18)*(1-EXP(-AVERAGE([1]Stock!$B$19:$C$19)*[1]CAA!E2))</f>
        <v>46.765563006453441</v>
      </c>
      <c r="F1" s="5">
        <f>AVERAGE([1]Stock!$B$18:$C$18)*(1-EXP(-AVERAGE([1]Stock!$B$19:$C$19)*[1]CAA!F2))</f>
        <v>52.669148326017442</v>
      </c>
      <c r="G1" s="5">
        <f>AVERAGE([1]Stock!$B$18:$C$18)*(1-EXP(-AVERAGE([1]Stock!$B$19:$C$19)*[1]CAA!G2))</f>
        <v>56.425919460449812</v>
      </c>
      <c r="H1" s="5">
        <f>AVERAGE([1]Stock!$B$18:$C$18)*(1-EXP(-AVERAGE([1]Stock!$B$19:$C$19)*[1]CAA!H2))</f>
        <v>58.816556436548687</v>
      </c>
      <c r="I1" s="5">
        <f>AVERAGE([1]Stock!$B$18:$C$18)*(1-EXP(-AVERAGE([1]Stock!$B$19:$C$19)*[1]CAA!I2))</f>
        <v>60.33784824458818</v>
      </c>
      <c r="J1" s="5">
        <f>AVERAGE([1]Stock!$B$18:$C$18)*(1-EXP(-AVERAGE([1]Stock!$B$19:$C$19)*[1]CAA!J2))</f>
        <v>61.305928630002732</v>
      </c>
      <c r="K1" s="5">
        <f>AVERAGE([1]Stock!$B$18:$C$18)*(1-EXP(-AVERAGE([1]Stock!$B$19:$C$19)*[1]CAA!K2))</f>
        <v>61.921970619890345</v>
      </c>
      <c r="L1" s="5">
        <f>AVERAGE([1]Stock!$B$18:$C$18)*(1-EXP(-AVERAGE([1]Stock!$B$19:$C$19)*10))</f>
        <v>62.313991508881067</v>
      </c>
    </row>
    <row r="2" spans="1:31" x14ac:dyDescent="0.25">
      <c r="B2">
        <v>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 t="s">
        <v>131</v>
      </c>
      <c r="N2">
        <v>0</v>
      </c>
      <c r="O2">
        <v>1</v>
      </c>
      <c r="P2">
        <v>2</v>
      </c>
      <c r="Q2">
        <v>3</v>
      </c>
      <c r="R2">
        <v>4</v>
      </c>
      <c r="S2">
        <v>5</v>
      </c>
      <c r="T2">
        <v>6</v>
      </c>
      <c r="U2">
        <v>7</v>
      </c>
      <c r="V2">
        <v>8</v>
      </c>
      <c r="W2">
        <v>9</v>
      </c>
      <c r="X2" t="s">
        <v>131</v>
      </c>
      <c r="Z2" t="s">
        <v>132</v>
      </c>
    </row>
    <row r="3" spans="1:31" x14ac:dyDescent="0.25">
      <c r="A3">
        <v>1957</v>
      </c>
      <c r="B3">
        <v>0</v>
      </c>
      <c r="C3">
        <v>45</v>
      </c>
      <c r="D3">
        <v>4133</v>
      </c>
      <c r="E3">
        <v>7130</v>
      </c>
      <c r="F3">
        <v>8442</v>
      </c>
      <c r="G3">
        <v>1615</v>
      </c>
      <c r="H3">
        <v>894</v>
      </c>
      <c r="I3">
        <v>585</v>
      </c>
      <c r="J3">
        <v>227</v>
      </c>
      <c r="K3">
        <v>94</v>
      </c>
      <c r="L3">
        <v>58</v>
      </c>
      <c r="N3" s="3">
        <f>B3/SUM($B3:$L3)</f>
        <v>0</v>
      </c>
      <c r="O3" s="3">
        <f t="shared" ref="O3:X18" si="0">C3/SUM($B3:$L3)</f>
        <v>1.9377341428755974E-3</v>
      </c>
      <c r="P3" s="3">
        <f t="shared" si="0"/>
        <v>0.17797011583344099</v>
      </c>
      <c r="Q3" s="3">
        <f t="shared" si="0"/>
        <v>0.30702320974895575</v>
      </c>
      <c r="R3" s="3">
        <f t="shared" si="0"/>
        <v>0.36351892520346207</v>
      </c>
      <c r="S3" s="3">
        <f t="shared" si="0"/>
        <v>6.9543125349868659E-2</v>
      </c>
      <c r="T3" s="3">
        <f t="shared" si="0"/>
        <v>3.8496318305128535E-2</v>
      </c>
      <c r="U3" s="3">
        <f t="shared" si="0"/>
        <v>2.5190543857382768E-2</v>
      </c>
      <c r="V3" s="3">
        <f t="shared" si="0"/>
        <v>9.7747922318391252E-3</v>
      </c>
      <c r="W3" s="3">
        <f t="shared" si="0"/>
        <v>4.0477113206734703E-3</v>
      </c>
      <c r="X3" s="3">
        <f t="shared" si="0"/>
        <v>2.4975240063729921E-3</v>
      </c>
      <c r="Z3" s="3">
        <f>INDEX($N$2:$X$2,0,MATCH(MAX(N3:X3),N3:X3,0))</f>
        <v>4</v>
      </c>
      <c r="AA3" s="3">
        <f>MIN([1]Stock!$B$18:$C$18)*(1-EXP(-MIN([1]Stock!$B$19:$C$19)*[1]CAA!Z3))</f>
        <v>49.107139096030302</v>
      </c>
      <c r="AB3" s="3">
        <f>MAX([1]Stock!$B$18:$C$18)*(1-EXP(-MAX([1]Stock!$B$19:$C$19)*[1]CAA!Z3))</f>
        <v>56.240192824733064</v>
      </c>
      <c r="AC3">
        <v>1.5</v>
      </c>
      <c r="AD3" s="3">
        <f>MIN([1]Stock!$B$18:$C$18)*(1-EXP(-MIN([1]Stock!$B$19:$C$19)*[1]CAA!AC3))</f>
        <v>28.420673185847232</v>
      </c>
      <c r="AE3" s="3">
        <f>MAX([1]Stock!$B$18:$C$18)*(1-EXP(-MAX([1]Stock!$B$19:$C$19)*[1]CAA!AC3))</f>
        <v>33.689469973389848</v>
      </c>
    </row>
    <row r="4" spans="1:31" x14ac:dyDescent="0.25">
      <c r="A4">
        <v>1958</v>
      </c>
      <c r="B4">
        <v>0</v>
      </c>
      <c r="C4">
        <v>116</v>
      </c>
      <c r="D4">
        <v>6255</v>
      </c>
      <c r="E4">
        <v>8021</v>
      </c>
      <c r="F4">
        <v>5679</v>
      </c>
      <c r="G4">
        <v>3378</v>
      </c>
      <c r="H4">
        <v>1299</v>
      </c>
      <c r="I4">
        <v>817</v>
      </c>
      <c r="J4">
        <v>294</v>
      </c>
      <c r="K4">
        <v>125</v>
      </c>
      <c r="L4">
        <v>105</v>
      </c>
      <c r="N4" s="3">
        <f t="shared" ref="N4:N53" si="1">B4/SUM($B4:$L4)</f>
        <v>0</v>
      </c>
      <c r="O4" s="3">
        <f t="shared" si="0"/>
        <v>4.4463183717275484E-3</v>
      </c>
      <c r="P4" s="3">
        <f t="shared" ref="P4:X32" si="2">D4/SUM($B4:$L4)</f>
        <v>0.23975621909617079</v>
      </c>
      <c r="Q4" s="3">
        <f t="shared" si="2"/>
        <v>0.30744758327264365</v>
      </c>
      <c r="R4" s="3">
        <f t="shared" si="2"/>
        <v>0.21767794856069608</v>
      </c>
      <c r="S4" s="3">
        <f t="shared" si="2"/>
        <v>0.12947985741116946</v>
      </c>
      <c r="T4" s="3">
        <f t="shared" si="2"/>
        <v>4.9791099697190387E-2</v>
      </c>
      <c r="U4" s="3">
        <f t="shared" si="2"/>
        <v>3.1315880256046612E-2</v>
      </c>
      <c r="V4" s="3">
        <f t="shared" si="2"/>
        <v>1.1269117252481888E-2</v>
      </c>
      <c r="W4" s="3">
        <f t="shared" si="2"/>
        <v>4.7912913488443402E-3</v>
      </c>
      <c r="X4" s="3">
        <f t="shared" si="2"/>
        <v>4.0246847330292464E-3</v>
      </c>
      <c r="Z4" s="3">
        <f t="shared" ref="Z4:Z53" si="3">INDEX($N$2:$X$2,0,MATCH(MAX(N4:X4),N4:X4,0))</f>
        <v>3</v>
      </c>
      <c r="AA4" s="3">
        <f>MIN([1]Stock!$B$18:$C$18)*(1-EXP(-MIN([1]Stock!$B$19:$C$19)*[1]CAA!Z4))</f>
        <v>43.345362005165882</v>
      </c>
      <c r="AB4" s="3">
        <f>MAX([1]Stock!$B$18:$C$18)*(1-EXP(-MAX([1]Stock!$B$19:$C$19)*[1]CAA!Z4))</f>
        <v>50.221262137438259</v>
      </c>
    </row>
    <row r="5" spans="1:31" x14ac:dyDescent="0.25">
      <c r="A5">
        <v>1959</v>
      </c>
      <c r="B5">
        <v>0</v>
      </c>
      <c r="C5">
        <v>525</v>
      </c>
      <c r="D5">
        <v>3971</v>
      </c>
      <c r="E5">
        <v>7663</v>
      </c>
      <c r="F5">
        <v>4544</v>
      </c>
      <c r="G5">
        <v>2056</v>
      </c>
      <c r="H5">
        <v>1844</v>
      </c>
      <c r="I5">
        <v>721</v>
      </c>
      <c r="J5">
        <v>236</v>
      </c>
      <c r="K5">
        <v>98</v>
      </c>
      <c r="L5">
        <v>47</v>
      </c>
      <c r="N5" s="3">
        <f t="shared" si="1"/>
        <v>0</v>
      </c>
      <c r="O5" s="3">
        <f t="shared" si="0"/>
        <v>2.4187975120939877E-2</v>
      </c>
      <c r="P5" s="3">
        <f t="shared" si="2"/>
        <v>0.18295323658143284</v>
      </c>
      <c r="Q5" s="3">
        <f t="shared" si="2"/>
        <v>0.35305229209859479</v>
      </c>
      <c r="R5" s="3">
        <f t="shared" si="2"/>
        <v>0.20935268371343008</v>
      </c>
      <c r="S5" s="3">
        <f t="shared" si="2"/>
        <v>9.4724717806956918E-2</v>
      </c>
      <c r="T5" s="3">
        <f t="shared" si="2"/>
        <v>8.4957383091453578E-2</v>
      </c>
      <c r="U5" s="3">
        <f t="shared" si="2"/>
        <v>3.3218152499424093E-2</v>
      </c>
      <c r="V5" s="3">
        <f t="shared" si="2"/>
        <v>1.0873070721032021E-2</v>
      </c>
      <c r="W5" s="3">
        <f t="shared" si="2"/>
        <v>4.51508868924211E-3</v>
      </c>
      <c r="X5" s="3">
        <f t="shared" si="2"/>
        <v>2.165399677493665E-3</v>
      </c>
      <c r="Z5" s="3">
        <f t="shared" si="3"/>
        <v>3</v>
      </c>
      <c r="AA5" s="3">
        <f>MIN([1]Stock!$B$18:$C$18)*(1-EXP(-MIN([1]Stock!$B$19:$C$19)*[1]CAA!Z5))</f>
        <v>43.345362005165882</v>
      </c>
      <c r="AB5" s="3">
        <f>MAX([1]Stock!$B$18:$C$18)*(1-EXP(-MAX([1]Stock!$B$19:$C$19)*[1]CAA!Z5))</f>
        <v>50.221262137438259</v>
      </c>
    </row>
    <row r="6" spans="1:31" x14ac:dyDescent="0.25">
      <c r="A6">
        <v>1960</v>
      </c>
      <c r="B6">
        <v>0</v>
      </c>
      <c r="C6">
        <v>854</v>
      </c>
      <c r="D6">
        <v>6061</v>
      </c>
      <c r="E6">
        <v>10659</v>
      </c>
      <c r="F6">
        <v>6655</v>
      </c>
      <c r="G6">
        <v>2482</v>
      </c>
      <c r="H6">
        <v>1559</v>
      </c>
      <c r="I6">
        <v>1169</v>
      </c>
      <c r="J6">
        <v>243</v>
      </c>
      <c r="K6">
        <v>85</v>
      </c>
      <c r="L6">
        <v>28</v>
      </c>
      <c r="N6" s="3">
        <f t="shared" si="1"/>
        <v>0</v>
      </c>
      <c r="O6" s="3">
        <f t="shared" si="0"/>
        <v>2.8662527269676122E-2</v>
      </c>
      <c r="P6" s="3">
        <f t="shared" si="2"/>
        <v>0.2034233931867763</v>
      </c>
      <c r="Q6" s="3">
        <f t="shared" si="2"/>
        <v>0.35774458801812387</v>
      </c>
      <c r="R6" s="3">
        <f t="shared" si="2"/>
        <v>0.22335962409800303</v>
      </c>
      <c r="S6" s="3">
        <f t="shared" si="2"/>
        <v>8.3302567544890085E-2</v>
      </c>
      <c r="T6" s="3">
        <f t="shared" si="2"/>
        <v>5.23242154723947E-2</v>
      </c>
      <c r="U6" s="3">
        <f t="shared" si="2"/>
        <v>3.9234770934720588E-2</v>
      </c>
      <c r="V6" s="3">
        <f t="shared" si="2"/>
        <v>8.1557308273200197E-3</v>
      </c>
      <c r="W6" s="3">
        <f t="shared" si="2"/>
        <v>2.8528276556469205E-3</v>
      </c>
      <c r="X6" s="3">
        <f t="shared" si="2"/>
        <v>9.3975499244839734E-4</v>
      </c>
      <c r="Z6" s="3">
        <f t="shared" si="3"/>
        <v>3</v>
      </c>
      <c r="AA6" s="3">
        <f>MIN([1]Stock!$B$18:$C$18)*(1-EXP(-MIN([1]Stock!$B$19:$C$19)*[1]CAA!Z6))</f>
        <v>43.345362005165882</v>
      </c>
      <c r="AB6" s="3">
        <f>MAX([1]Stock!$B$18:$C$18)*(1-EXP(-MAX([1]Stock!$B$19:$C$19)*[1]CAA!Z6))</f>
        <v>50.221262137438259</v>
      </c>
    </row>
    <row r="7" spans="1:31" x14ac:dyDescent="0.25">
      <c r="A7">
        <v>1961</v>
      </c>
      <c r="B7">
        <v>0</v>
      </c>
      <c r="C7">
        <v>941</v>
      </c>
      <c r="D7">
        <v>7932</v>
      </c>
      <c r="E7">
        <v>7330</v>
      </c>
      <c r="F7">
        <v>5134</v>
      </c>
      <c r="G7">
        <v>1937</v>
      </c>
      <c r="H7">
        <v>1305</v>
      </c>
      <c r="I7">
        <v>838</v>
      </c>
      <c r="J7">
        <v>236</v>
      </c>
      <c r="K7">
        <v>59</v>
      </c>
      <c r="L7">
        <v>13</v>
      </c>
      <c r="N7" s="3">
        <f t="shared" si="1"/>
        <v>0</v>
      </c>
      <c r="O7" s="3">
        <f t="shared" si="0"/>
        <v>3.6579203109815356E-2</v>
      </c>
      <c r="P7" s="3">
        <f t="shared" si="2"/>
        <v>0.30833819241982507</v>
      </c>
      <c r="Q7" s="3">
        <f t="shared" si="2"/>
        <v>0.28493683187560737</v>
      </c>
      <c r="R7" s="3">
        <f t="shared" si="2"/>
        <v>0.19957240038872692</v>
      </c>
      <c r="S7" s="3">
        <f t="shared" si="2"/>
        <v>7.5296404275996112E-2</v>
      </c>
      <c r="T7" s="3">
        <f t="shared" si="2"/>
        <v>5.0728862973760933E-2</v>
      </c>
      <c r="U7" s="3">
        <f t="shared" si="2"/>
        <v>3.2575315840621961E-2</v>
      </c>
      <c r="V7" s="3">
        <f t="shared" si="2"/>
        <v>9.1739552964042754E-3</v>
      </c>
      <c r="W7" s="3">
        <f t="shared" si="2"/>
        <v>2.2934888241010688E-3</v>
      </c>
      <c r="X7" s="3">
        <f t="shared" si="2"/>
        <v>5.0534499514091349E-4</v>
      </c>
      <c r="Z7" s="3">
        <f t="shared" si="3"/>
        <v>2</v>
      </c>
      <c r="AA7" s="3">
        <f>MIN([1]Stock!$B$18:$C$18)*(1-EXP(-MIN([1]Stock!$B$19:$C$19)*[1]CAA!Z7))</f>
        <v>34.49333963033407</v>
      </c>
      <c r="AB7" s="3">
        <f>MAX([1]Stock!$B$18:$C$18)*(1-EXP(-MAX([1]Stock!$B$19:$C$19)*[1]CAA!Z7))</f>
        <v>40.546606774806044</v>
      </c>
    </row>
    <row r="8" spans="1:31" x14ac:dyDescent="0.25">
      <c r="A8">
        <v>1962</v>
      </c>
      <c r="B8">
        <v>0</v>
      </c>
      <c r="C8">
        <v>784</v>
      </c>
      <c r="D8">
        <v>9631</v>
      </c>
      <c r="E8">
        <v>13977</v>
      </c>
      <c r="F8">
        <v>5233</v>
      </c>
      <c r="G8">
        <v>2361</v>
      </c>
      <c r="H8">
        <v>1407</v>
      </c>
      <c r="I8">
        <v>868</v>
      </c>
      <c r="J8">
        <v>270</v>
      </c>
      <c r="K8">
        <v>72</v>
      </c>
      <c r="L8">
        <v>22</v>
      </c>
      <c r="N8" s="3">
        <f t="shared" si="1"/>
        <v>0</v>
      </c>
      <c r="O8" s="3">
        <f t="shared" si="0"/>
        <v>2.2642599277978338E-2</v>
      </c>
      <c r="P8" s="3">
        <f t="shared" si="2"/>
        <v>0.27815162454873649</v>
      </c>
      <c r="Q8" s="3">
        <f t="shared" si="2"/>
        <v>0.40366787003610111</v>
      </c>
      <c r="R8" s="3">
        <f t="shared" si="2"/>
        <v>0.15113357400722022</v>
      </c>
      <c r="S8" s="3">
        <f t="shared" si="2"/>
        <v>6.8187725631768947E-2</v>
      </c>
      <c r="T8" s="3">
        <f t="shared" si="2"/>
        <v>4.0635379061371844E-2</v>
      </c>
      <c r="U8" s="3">
        <f t="shared" si="2"/>
        <v>2.5068592057761734E-2</v>
      </c>
      <c r="V8" s="3">
        <f t="shared" si="2"/>
        <v>7.7978339350180505E-3</v>
      </c>
      <c r="W8" s="3">
        <f t="shared" si="2"/>
        <v>2.07942238267148E-3</v>
      </c>
      <c r="X8" s="3">
        <f t="shared" si="2"/>
        <v>6.3537906137184114E-4</v>
      </c>
      <c r="Z8" s="3">
        <f t="shared" si="3"/>
        <v>3</v>
      </c>
      <c r="AA8" s="3">
        <f>MIN([1]Stock!$B$18:$C$18)*(1-EXP(-MIN([1]Stock!$B$19:$C$19)*[1]CAA!Z8))</f>
        <v>43.345362005165882</v>
      </c>
      <c r="AB8" s="3">
        <f>MAX([1]Stock!$B$18:$C$18)*(1-EXP(-MAX([1]Stock!$B$19:$C$19)*[1]CAA!Z8))</f>
        <v>50.221262137438259</v>
      </c>
    </row>
    <row r="9" spans="1:31" x14ac:dyDescent="0.25">
      <c r="A9">
        <v>1963</v>
      </c>
      <c r="B9">
        <v>0</v>
      </c>
      <c r="C9">
        <v>356</v>
      </c>
      <c r="D9">
        <v>13552</v>
      </c>
      <c r="E9">
        <v>8907</v>
      </c>
      <c r="F9">
        <v>7403</v>
      </c>
      <c r="G9">
        <v>2242</v>
      </c>
      <c r="H9">
        <v>1539</v>
      </c>
      <c r="I9">
        <v>860</v>
      </c>
      <c r="J9">
        <v>257</v>
      </c>
      <c r="K9">
        <v>75</v>
      </c>
      <c r="L9">
        <v>23</v>
      </c>
      <c r="N9" s="3">
        <f t="shared" si="1"/>
        <v>0</v>
      </c>
      <c r="O9" s="3">
        <f t="shared" si="0"/>
        <v>1.0109615493837678E-2</v>
      </c>
      <c r="P9" s="3">
        <f t="shared" si="2"/>
        <v>0.38484693587777591</v>
      </c>
      <c r="Q9" s="3">
        <f t="shared" si="2"/>
        <v>0.252939171920259</v>
      </c>
      <c r="R9" s="3">
        <f t="shared" si="2"/>
        <v>0.21022888623842789</v>
      </c>
      <c r="S9" s="3">
        <f t="shared" si="2"/>
        <v>6.3667859374112568E-2</v>
      </c>
      <c r="T9" s="3">
        <f t="shared" si="2"/>
        <v>4.3704208553416252E-2</v>
      </c>
      <c r="U9" s="3">
        <f t="shared" si="2"/>
        <v>2.4422104844664054E-2</v>
      </c>
      <c r="V9" s="3">
        <f t="shared" si="2"/>
        <v>7.2982336570682118E-3</v>
      </c>
      <c r="W9" s="3">
        <f t="shared" si="2"/>
        <v>2.1298347248253535E-3</v>
      </c>
      <c r="X9" s="3">
        <f t="shared" si="2"/>
        <v>6.5314931561310846E-4</v>
      </c>
      <c r="Z9" s="3">
        <f t="shared" si="3"/>
        <v>2</v>
      </c>
      <c r="AA9" s="3">
        <f>MIN([1]Stock!$B$18:$C$18)*(1-EXP(-MIN([1]Stock!$B$19:$C$19)*[1]CAA!Z9))</f>
        <v>34.49333963033407</v>
      </c>
      <c r="AB9" s="3">
        <f>MAX([1]Stock!$B$18:$C$18)*(1-EXP(-MAX([1]Stock!$B$19:$C$19)*[1]CAA!Z9))</f>
        <v>40.546606774806044</v>
      </c>
    </row>
    <row r="10" spans="1:31" x14ac:dyDescent="0.25">
      <c r="A10">
        <v>1964</v>
      </c>
      <c r="B10">
        <v>0</v>
      </c>
      <c r="C10">
        <v>46</v>
      </c>
      <c r="D10">
        <v>2284</v>
      </c>
      <c r="E10">
        <v>7457</v>
      </c>
      <c r="F10">
        <v>3899</v>
      </c>
      <c r="G10">
        <v>2360</v>
      </c>
      <c r="H10">
        <v>1120</v>
      </c>
      <c r="I10">
        <v>728</v>
      </c>
      <c r="J10">
        <v>198</v>
      </c>
      <c r="K10">
        <v>49</v>
      </c>
      <c r="L10">
        <v>7</v>
      </c>
      <c r="N10" s="3">
        <f t="shared" si="1"/>
        <v>0</v>
      </c>
      <c r="O10" s="3">
        <f t="shared" si="0"/>
        <v>2.5347145690985231E-3</v>
      </c>
      <c r="P10" s="3">
        <f t="shared" si="2"/>
        <v>0.12585408860480493</v>
      </c>
      <c r="Q10" s="3">
        <f t="shared" si="2"/>
        <v>0.41089927264712367</v>
      </c>
      <c r="R10" s="3">
        <f t="shared" si="2"/>
        <v>0.21484461097641613</v>
      </c>
      <c r="S10" s="3">
        <f t="shared" si="2"/>
        <v>0.13004187789288077</v>
      </c>
      <c r="T10" s="3">
        <f t="shared" si="2"/>
        <v>6.171478950848578E-2</v>
      </c>
      <c r="U10" s="3">
        <f t="shared" si="2"/>
        <v>4.0114613180515762E-2</v>
      </c>
      <c r="V10" s="3">
        <f t="shared" si="2"/>
        <v>1.0910293145250166E-2</v>
      </c>
      <c r="W10" s="3">
        <f t="shared" si="2"/>
        <v>2.7000220409962531E-3</v>
      </c>
      <c r="X10" s="3">
        <f t="shared" si="2"/>
        <v>3.8571743442803613E-4</v>
      </c>
      <c r="Z10" s="3">
        <f t="shared" si="3"/>
        <v>3</v>
      </c>
      <c r="AA10" s="3">
        <f>MIN([1]Stock!$B$18:$C$18)*(1-EXP(-MIN([1]Stock!$B$19:$C$19)*[1]CAA!Z10))</f>
        <v>43.345362005165882</v>
      </c>
      <c r="AB10" s="3">
        <f>MAX([1]Stock!$B$18:$C$18)*(1-EXP(-MAX([1]Stock!$B$19:$C$19)*[1]CAA!Z10))</f>
        <v>50.221262137438259</v>
      </c>
    </row>
    <row r="11" spans="1:31" x14ac:dyDescent="0.25">
      <c r="A11">
        <v>1965</v>
      </c>
      <c r="B11">
        <v>0</v>
      </c>
      <c r="C11">
        <v>39</v>
      </c>
      <c r="D11">
        <v>1368</v>
      </c>
      <c r="E11">
        <v>4286</v>
      </c>
      <c r="F11">
        <v>5133</v>
      </c>
      <c r="G11">
        <v>1443</v>
      </c>
      <c r="H11">
        <v>1209</v>
      </c>
      <c r="I11">
        <v>673</v>
      </c>
      <c r="J11">
        <v>1345</v>
      </c>
      <c r="K11">
        <v>43</v>
      </c>
      <c r="L11">
        <v>8</v>
      </c>
      <c r="N11" s="3">
        <f t="shared" si="1"/>
        <v>0</v>
      </c>
      <c r="O11" s="3">
        <f t="shared" si="0"/>
        <v>2.5085225445423552E-3</v>
      </c>
      <c r="P11" s="3">
        <f t="shared" si="2"/>
        <v>8.7991252331639541E-2</v>
      </c>
      <c r="Q11" s="3">
        <f t="shared" si="2"/>
        <v>0.27568019553611628</v>
      </c>
      <c r="R11" s="3">
        <f t="shared" si="2"/>
        <v>0.3301601595163054</v>
      </c>
      <c r="S11" s="3">
        <f t="shared" si="2"/>
        <v>9.2815334148067155E-2</v>
      </c>
      <c r="T11" s="3">
        <f t="shared" si="2"/>
        <v>7.7764198880813012E-2</v>
      </c>
      <c r="U11" s="3">
        <f t="shared" si="2"/>
        <v>4.3288094166077054E-2</v>
      </c>
      <c r="V11" s="3">
        <f t="shared" si="2"/>
        <v>8.6511867241268414E-2</v>
      </c>
      <c r="W11" s="3">
        <f t="shared" si="2"/>
        <v>2.7658069080851613E-3</v>
      </c>
      <c r="X11" s="3">
        <f t="shared" si="2"/>
        <v>5.1456872708561141E-4</v>
      </c>
      <c r="Z11" s="3">
        <f t="shared" si="3"/>
        <v>4</v>
      </c>
      <c r="AA11" s="3">
        <f>MIN([1]Stock!$B$18:$C$18)*(1-EXP(-MIN([1]Stock!$B$19:$C$19)*[1]CAA!Z11))</f>
        <v>49.107139096030302</v>
      </c>
      <c r="AB11" s="3">
        <f>MAX([1]Stock!$B$18:$C$18)*(1-EXP(-MAX([1]Stock!$B$19:$C$19)*[1]CAA!Z11))</f>
        <v>56.240192824733064</v>
      </c>
    </row>
    <row r="12" spans="1:31" x14ac:dyDescent="0.25">
      <c r="A12">
        <v>1966</v>
      </c>
      <c r="B12">
        <v>0</v>
      </c>
      <c r="C12">
        <v>90</v>
      </c>
      <c r="D12">
        <v>1081</v>
      </c>
      <c r="E12">
        <v>3304</v>
      </c>
      <c r="F12">
        <v>4804</v>
      </c>
      <c r="G12">
        <v>2710</v>
      </c>
      <c r="H12">
        <v>1112</v>
      </c>
      <c r="I12">
        <v>740</v>
      </c>
      <c r="J12">
        <v>180</v>
      </c>
      <c r="K12">
        <v>54</v>
      </c>
      <c r="L12">
        <v>9</v>
      </c>
      <c r="N12" s="3">
        <f t="shared" si="1"/>
        <v>0</v>
      </c>
      <c r="O12" s="3">
        <f t="shared" si="0"/>
        <v>6.3902300482817382E-3</v>
      </c>
      <c r="P12" s="3">
        <f t="shared" si="2"/>
        <v>7.6753763135472872E-2</v>
      </c>
      <c r="Q12" s="3">
        <f t="shared" si="2"/>
        <v>0.23459244532803181</v>
      </c>
      <c r="R12" s="3">
        <f t="shared" si="2"/>
        <v>0.3410962794660608</v>
      </c>
      <c r="S12" s="3">
        <f t="shared" si="2"/>
        <v>0.19241692700937232</v>
      </c>
      <c r="T12" s="3">
        <f t="shared" si="2"/>
        <v>7.8954842374325471E-2</v>
      </c>
      <c r="U12" s="3">
        <f t="shared" si="2"/>
        <v>5.2541891508094289E-2</v>
      </c>
      <c r="V12" s="3">
        <f t="shared" si="2"/>
        <v>1.2780460096563476E-2</v>
      </c>
      <c r="W12" s="3">
        <f t="shared" si="2"/>
        <v>3.8341380289690428E-3</v>
      </c>
      <c r="X12" s="3">
        <f t="shared" si="2"/>
        <v>6.3902300482817384E-4</v>
      </c>
      <c r="Z12" s="3">
        <f t="shared" si="3"/>
        <v>4</v>
      </c>
      <c r="AA12" s="3">
        <f>MIN([1]Stock!$B$18:$C$18)*(1-EXP(-MIN([1]Stock!$B$19:$C$19)*[1]CAA!Z12))</f>
        <v>49.107139096030302</v>
      </c>
      <c r="AB12" s="3">
        <f>MAX([1]Stock!$B$18:$C$18)*(1-EXP(-MAX([1]Stock!$B$19:$C$19)*[1]CAA!Z12))</f>
        <v>56.240192824733064</v>
      </c>
    </row>
    <row r="13" spans="1:31" x14ac:dyDescent="0.25">
      <c r="A13">
        <v>1967</v>
      </c>
      <c r="B13">
        <v>0</v>
      </c>
      <c r="C13">
        <v>70</v>
      </c>
      <c r="D13">
        <v>1425</v>
      </c>
      <c r="E13">
        <v>2405</v>
      </c>
      <c r="F13">
        <v>2599</v>
      </c>
      <c r="G13">
        <v>1785</v>
      </c>
      <c r="H13">
        <v>1426</v>
      </c>
      <c r="I13">
        <v>631</v>
      </c>
      <c r="J13">
        <v>197</v>
      </c>
      <c r="K13">
        <v>52</v>
      </c>
      <c r="L13">
        <v>13</v>
      </c>
      <c r="N13" s="3">
        <f t="shared" si="1"/>
        <v>0</v>
      </c>
      <c r="O13" s="3">
        <f t="shared" si="0"/>
        <v>6.6019051211921153E-3</v>
      </c>
      <c r="P13" s="3">
        <f t="shared" si="2"/>
        <v>0.13439592568141093</v>
      </c>
      <c r="Q13" s="3">
        <f t="shared" si="2"/>
        <v>0.22682259737810054</v>
      </c>
      <c r="R13" s="3">
        <f t="shared" si="2"/>
        <v>0.24511930585683298</v>
      </c>
      <c r="S13" s="3">
        <f t="shared" si="2"/>
        <v>0.16834858059039895</v>
      </c>
      <c r="T13" s="3">
        <f t="shared" si="2"/>
        <v>0.13449023861171366</v>
      </c>
      <c r="U13" s="3">
        <f t="shared" si="2"/>
        <v>5.9511459021031783E-2</v>
      </c>
      <c r="V13" s="3">
        <f t="shared" si="2"/>
        <v>1.8579647269640669E-2</v>
      </c>
      <c r="W13" s="3">
        <f t="shared" si="2"/>
        <v>4.9042723757427142E-3</v>
      </c>
      <c r="X13" s="3">
        <f t="shared" si="2"/>
        <v>1.2260680939356785E-3</v>
      </c>
      <c r="Z13" s="3">
        <f t="shared" si="3"/>
        <v>4</v>
      </c>
      <c r="AA13" s="3">
        <f>MIN([1]Stock!$B$18:$C$18)*(1-EXP(-MIN([1]Stock!$B$19:$C$19)*[1]CAA!Z13))</f>
        <v>49.107139096030302</v>
      </c>
      <c r="AB13" s="3">
        <f>MAX([1]Stock!$B$18:$C$18)*(1-EXP(-MAX([1]Stock!$B$19:$C$19)*[1]CAA!Z13))</f>
        <v>56.240192824733064</v>
      </c>
    </row>
    <row r="14" spans="1:31" x14ac:dyDescent="0.25">
      <c r="A14">
        <v>1968</v>
      </c>
      <c r="B14">
        <v>0</v>
      </c>
      <c r="C14">
        <v>49</v>
      </c>
      <c r="D14">
        <v>5881</v>
      </c>
      <c r="E14">
        <v>4097</v>
      </c>
      <c r="F14">
        <v>2812</v>
      </c>
      <c r="G14">
        <v>1524</v>
      </c>
      <c r="H14">
        <v>1526</v>
      </c>
      <c r="I14">
        <v>923</v>
      </c>
      <c r="J14">
        <v>230</v>
      </c>
      <c r="K14">
        <v>68</v>
      </c>
      <c r="L14">
        <v>12</v>
      </c>
      <c r="N14" s="3">
        <f t="shared" si="1"/>
        <v>0</v>
      </c>
      <c r="O14" s="3">
        <f t="shared" si="0"/>
        <v>2.8618152085036794E-3</v>
      </c>
      <c r="P14" s="3">
        <f t="shared" si="2"/>
        <v>0.34347622941245182</v>
      </c>
      <c r="Q14" s="3">
        <f t="shared" si="2"/>
        <v>0.23928279406611377</v>
      </c>
      <c r="R14" s="3">
        <f t="shared" si="2"/>
        <v>0.16423315033290503</v>
      </c>
      <c r="S14" s="3">
        <f t="shared" si="2"/>
        <v>8.9008293423665466E-2</v>
      </c>
      <c r="T14" s="3">
        <f t="shared" si="2"/>
        <v>8.9125102207686019E-2</v>
      </c>
      <c r="U14" s="3">
        <f t="shared" si="2"/>
        <v>5.3907253825487673E-2</v>
      </c>
      <c r="V14" s="3">
        <f t="shared" si="2"/>
        <v>1.3433010162364209E-2</v>
      </c>
      <c r="W14" s="3">
        <f t="shared" si="2"/>
        <v>3.9714986566989838E-3</v>
      </c>
      <c r="X14" s="3">
        <f t="shared" si="2"/>
        <v>7.0085270412335008E-4</v>
      </c>
      <c r="Z14" s="3">
        <f t="shared" si="3"/>
        <v>2</v>
      </c>
      <c r="AA14" s="3">
        <f>MIN([1]Stock!$B$18:$C$18)*(1-EXP(-MIN([1]Stock!$B$19:$C$19)*[1]CAA!Z14))</f>
        <v>34.49333963033407</v>
      </c>
      <c r="AB14" s="3">
        <f>MAX([1]Stock!$B$18:$C$18)*(1-EXP(-MAX([1]Stock!$B$19:$C$19)*[1]CAA!Z14))</f>
        <v>40.546606774806044</v>
      </c>
    </row>
    <row r="15" spans="1:31" x14ac:dyDescent="0.25">
      <c r="A15">
        <v>1969</v>
      </c>
      <c r="B15">
        <v>0</v>
      </c>
      <c r="C15">
        <v>95</v>
      </c>
      <c r="D15">
        <v>2384</v>
      </c>
      <c r="E15">
        <v>7539</v>
      </c>
      <c r="F15">
        <v>4567</v>
      </c>
      <c r="G15">
        <v>1565</v>
      </c>
      <c r="H15">
        <v>1485</v>
      </c>
      <c r="I15">
        <v>1224</v>
      </c>
      <c r="J15">
        <v>378</v>
      </c>
      <c r="K15">
        <v>114</v>
      </c>
      <c r="L15">
        <v>20</v>
      </c>
      <c r="N15" s="3">
        <f t="shared" si="1"/>
        <v>0</v>
      </c>
      <c r="O15" s="3">
        <f t="shared" si="0"/>
        <v>4.9042382943575444E-3</v>
      </c>
      <c r="P15" s="3">
        <f t="shared" si="2"/>
        <v>0.12307056940787775</v>
      </c>
      <c r="Q15" s="3">
        <f t="shared" si="2"/>
        <v>0.38919002632801608</v>
      </c>
      <c r="R15" s="3">
        <f t="shared" si="2"/>
        <v>0.2357648030561148</v>
      </c>
      <c r="S15" s="3">
        <f t="shared" si="2"/>
        <v>8.0790872954416393E-2</v>
      </c>
      <c r="T15" s="3">
        <f t="shared" si="2"/>
        <v>7.6660988074957415E-2</v>
      </c>
      <c r="U15" s="3">
        <f t="shared" si="2"/>
        <v>6.3187238655722469E-2</v>
      </c>
      <c r="V15" s="3">
        <f t="shared" si="2"/>
        <v>1.9513706055443704E-2</v>
      </c>
      <c r="W15" s="3">
        <f t="shared" si="2"/>
        <v>5.8850859532290538E-3</v>
      </c>
      <c r="X15" s="3">
        <f t="shared" si="2"/>
        <v>1.0324712198647463E-3</v>
      </c>
      <c r="Z15" s="3">
        <f t="shared" si="3"/>
        <v>3</v>
      </c>
      <c r="AA15" s="3">
        <f>MIN([1]Stock!$B$18:$C$18)*(1-EXP(-MIN([1]Stock!$B$19:$C$19)*[1]CAA!Z15))</f>
        <v>43.345362005165882</v>
      </c>
      <c r="AB15" s="3">
        <f>MAX([1]Stock!$B$18:$C$18)*(1-EXP(-MAX([1]Stock!$B$19:$C$19)*[1]CAA!Z15))</f>
        <v>50.221262137438259</v>
      </c>
    </row>
    <row r="16" spans="1:31" x14ac:dyDescent="0.25">
      <c r="A16">
        <v>1970</v>
      </c>
      <c r="B16">
        <v>0</v>
      </c>
      <c r="C16">
        <v>57</v>
      </c>
      <c r="D16">
        <v>1728</v>
      </c>
      <c r="E16">
        <v>4855</v>
      </c>
      <c r="F16">
        <v>6581</v>
      </c>
      <c r="G16">
        <v>1624</v>
      </c>
      <c r="H16">
        <v>1383</v>
      </c>
      <c r="I16">
        <v>1099</v>
      </c>
      <c r="J16">
        <v>326</v>
      </c>
      <c r="K16">
        <v>68</v>
      </c>
      <c r="L16">
        <v>10</v>
      </c>
      <c r="N16" s="3">
        <f t="shared" si="1"/>
        <v>0</v>
      </c>
      <c r="O16" s="3">
        <f t="shared" si="0"/>
        <v>3.2147087022728555E-3</v>
      </c>
      <c r="P16" s="3">
        <f t="shared" si="2"/>
        <v>9.7456432237324461E-2</v>
      </c>
      <c r="Q16" s="3">
        <f t="shared" si="2"/>
        <v>0.27381422367604757</v>
      </c>
      <c r="R16" s="3">
        <f t="shared" si="2"/>
        <v>0.3711578591168011</v>
      </c>
      <c r="S16" s="3">
        <f t="shared" si="2"/>
        <v>9.1590998815633637E-2</v>
      </c>
      <c r="T16" s="3">
        <f t="shared" si="2"/>
        <v>7.7998984828830858E-2</v>
      </c>
      <c r="U16" s="3">
        <f t="shared" si="2"/>
        <v>6.1981839715752073E-2</v>
      </c>
      <c r="V16" s="3">
        <f t="shared" si="2"/>
        <v>1.8385877841069313E-2</v>
      </c>
      <c r="W16" s="3">
        <f t="shared" si="2"/>
        <v>3.8350910834132309E-3</v>
      </c>
      <c r="X16" s="3">
        <f t="shared" si="2"/>
        <v>5.6398398285488688E-4</v>
      </c>
      <c r="Z16" s="3">
        <f t="shared" si="3"/>
        <v>4</v>
      </c>
      <c r="AA16" s="3">
        <f>MIN([1]Stock!$B$18:$C$18)*(1-EXP(-MIN([1]Stock!$B$19:$C$19)*[1]CAA!Z16))</f>
        <v>49.107139096030302</v>
      </c>
      <c r="AB16" s="3">
        <f>MAX([1]Stock!$B$18:$C$18)*(1-EXP(-MAX([1]Stock!$B$19:$C$19)*[1]CAA!Z16))</f>
        <v>56.240192824733064</v>
      </c>
    </row>
    <row r="17" spans="1:28" x14ac:dyDescent="0.25">
      <c r="A17">
        <v>1971</v>
      </c>
      <c r="B17">
        <v>0</v>
      </c>
      <c r="C17">
        <v>55</v>
      </c>
      <c r="D17">
        <v>717</v>
      </c>
      <c r="E17">
        <v>4393</v>
      </c>
      <c r="F17">
        <v>4727</v>
      </c>
      <c r="G17">
        <v>3267</v>
      </c>
      <c r="H17">
        <v>1292</v>
      </c>
      <c r="I17">
        <v>864</v>
      </c>
      <c r="J17">
        <v>222</v>
      </c>
      <c r="K17">
        <v>147</v>
      </c>
      <c r="L17">
        <v>102</v>
      </c>
      <c r="N17" s="3">
        <f t="shared" si="1"/>
        <v>0</v>
      </c>
      <c r="O17" s="3">
        <f t="shared" si="0"/>
        <v>3.4840998352970989E-3</v>
      </c>
      <c r="P17" s="3">
        <f t="shared" si="2"/>
        <v>4.5419992398327634E-2</v>
      </c>
      <c r="Q17" s="3">
        <f t="shared" si="2"/>
        <v>0.27828455593563917</v>
      </c>
      <c r="R17" s="3">
        <f t="shared" si="2"/>
        <v>0.29944254402635245</v>
      </c>
      <c r="S17" s="3">
        <f t="shared" si="2"/>
        <v>0.20695553021664767</v>
      </c>
      <c r="T17" s="3">
        <f t="shared" si="2"/>
        <v>8.1844672494615481E-2</v>
      </c>
      <c r="U17" s="3">
        <f t="shared" si="2"/>
        <v>5.4732041049030788E-2</v>
      </c>
      <c r="V17" s="3">
        <f t="shared" si="2"/>
        <v>1.4063093880653743E-2</v>
      </c>
      <c r="W17" s="3">
        <f t="shared" si="2"/>
        <v>9.3120486507031544E-3</v>
      </c>
      <c r="X17" s="3">
        <f t="shared" si="2"/>
        <v>6.4614215127328008E-3</v>
      </c>
      <c r="Z17" s="3">
        <f t="shared" si="3"/>
        <v>4</v>
      </c>
      <c r="AA17" s="3">
        <f>MIN([1]Stock!$B$18:$C$18)*(1-EXP(-MIN([1]Stock!$B$19:$C$19)*[1]CAA!Z17))</f>
        <v>49.107139096030302</v>
      </c>
      <c r="AB17" s="3">
        <f>MAX([1]Stock!$B$18:$C$18)*(1-EXP(-MAX([1]Stock!$B$19:$C$19)*[1]CAA!Z17))</f>
        <v>56.240192824733064</v>
      </c>
    </row>
    <row r="18" spans="1:28" x14ac:dyDescent="0.25">
      <c r="A18">
        <v>1972</v>
      </c>
      <c r="B18">
        <v>0</v>
      </c>
      <c r="C18">
        <v>43</v>
      </c>
      <c r="D18">
        <v>750</v>
      </c>
      <c r="E18">
        <v>3744</v>
      </c>
      <c r="F18">
        <v>4179</v>
      </c>
      <c r="G18">
        <v>2706</v>
      </c>
      <c r="H18">
        <v>1171</v>
      </c>
      <c r="I18">
        <v>696</v>
      </c>
      <c r="J18">
        <v>180</v>
      </c>
      <c r="K18">
        <v>113</v>
      </c>
      <c r="L18">
        <v>95</v>
      </c>
      <c r="N18" s="3">
        <f t="shared" si="1"/>
        <v>0</v>
      </c>
      <c r="O18" s="3">
        <f t="shared" si="0"/>
        <v>3.1439643196607444E-3</v>
      </c>
      <c r="P18" s="3">
        <f t="shared" si="2"/>
        <v>5.4836586970826932E-2</v>
      </c>
      <c r="Q18" s="3">
        <f t="shared" si="2"/>
        <v>0.27374424215836807</v>
      </c>
      <c r="R18" s="3">
        <f t="shared" si="2"/>
        <v>0.30554946260144766</v>
      </c>
      <c r="S18" s="3">
        <f t="shared" si="2"/>
        <v>0.19785040579074359</v>
      </c>
      <c r="T18" s="3">
        <f t="shared" si="2"/>
        <v>8.5618191123784451E-2</v>
      </c>
      <c r="U18" s="3">
        <f t="shared" si="2"/>
        <v>5.0888352708927394E-2</v>
      </c>
      <c r="V18" s="3">
        <f t="shared" si="2"/>
        <v>1.3160780872998464E-2</v>
      </c>
      <c r="W18" s="3">
        <f t="shared" si="2"/>
        <v>8.2620457702712591E-3</v>
      </c>
      <c r="X18" s="3">
        <f t="shared" si="2"/>
        <v>6.945967682971412E-3</v>
      </c>
      <c r="Z18" s="3">
        <f t="shared" si="3"/>
        <v>4</v>
      </c>
      <c r="AA18" s="3">
        <f>MIN([1]Stock!$B$18:$C$18)*(1-EXP(-MIN([1]Stock!$B$19:$C$19)*[1]CAA!Z18))</f>
        <v>49.107139096030302</v>
      </c>
      <c r="AB18" s="3">
        <f>MAX([1]Stock!$B$18:$C$18)*(1-EXP(-MAX([1]Stock!$B$19:$C$19)*[1]CAA!Z18))</f>
        <v>56.240192824733064</v>
      </c>
    </row>
    <row r="19" spans="1:28" x14ac:dyDescent="0.25">
      <c r="A19">
        <v>1973</v>
      </c>
      <c r="B19">
        <v>0</v>
      </c>
      <c r="C19">
        <v>665</v>
      </c>
      <c r="D19">
        <v>3311</v>
      </c>
      <c r="E19">
        <v>8416</v>
      </c>
      <c r="F19">
        <v>1240</v>
      </c>
      <c r="G19">
        <v>2795</v>
      </c>
      <c r="H19">
        <v>919</v>
      </c>
      <c r="I19">
        <v>1054</v>
      </c>
      <c r="J19">
        <v>150</v>
      </c>
      <c r="K19">
        <v>68</v>
      </c>
      <c r="L19">
        <v>11</v>
      </c>
      <c r="N19" s="3">
        <f t="shared" si="1"/>
        <v>0</v>
      </c>
      <c r="O19" s="3">
        <f t="shared" ref="O19:O53" si="4">C19/SUM($B19:$L19)</f>
        <v>3.5697031510011273E-2</v>
      </c>
      <c r="P19" s="3">
        <f t="shared" si="2"/>
        <v>0.17773364109721401</v>
      </c>
      <c r="Q19" s="3">
        <f t="shared" si="2"/>
        <v>0.45176874765151109</v>
      </c>
      <c r="R19" s="3">
        <f t="shared" si="2"/>
        <v>6.6562885823178916E-2</v>
      </c>
      <c r="S19" s="3">
        <f t="shared" si="2"/>
        <v>0.15003489183531055</v>
      </c>
      <c r="T19" s="3">
        <f t="shared" si="2"/>
        <v>4.9331687154436629E-2</v>
      </c>
      <c r="U19" s="3">
        <f t="shared" si="2"/>
        <v>5.6578452949702075E-2</v>
      </c>
      <c r="V19" s="3">
        <f t="shared" si="2"/>
        <v>8.0519619947393845E-3</v>
      </c>
      <c r="W19" s="3">
        <f t="shared" si="2"/>
        <v>3.650222770948521E-3</v>
      </c>
      <c r="X19" s="3">
        <f t="shared" si="2"/>
        <v>5.9047721294755494E-4</v>
      </c>
      <c r="Z19" s="3">
        <f t="shared" si="3"/>
        <v>3</v>
      </c>
      <c r="AA19" s="3">
        <f>MIN([1]Stock!$B$18:$C$18)*(1-EXP(-MIN([1]Stock!$B$19:$C$19)*[1]CAA!Z19))</f>
        <v>43.345362005165882</v>
      </c>
      <c r="AB19" s="3">
        <f>MAX([1]Stock!$B$18:$C$18)*(1-EXP(-MAX([1]Stock!$B$19:$C$19)*[1]CAA!Z19))</f>
        <v>50.221262137438259</v>
      </c>
    </row>
    <row r="20" spans="1:28" x14ac:dyDescent="0.25">
      <c r="A20">
        <v>1974</v>
      </c>
      <c r="B20">
        <v>0</v>
      </c>
      <c r="C20">
        <v>253</v>
      </c>
      <c r="D20">
        <v>5633</v>
      </c>
      <c r="E20">
        <v>2899</v>
      </c>
      <c r="F20">
        <v>3970</v>
      </c>
      <c r="G20">
        <v>451</v>
      </c>
      <c r="H20">
        <v>976</v>
      </c>
      <c r="I20">
        <v>466</v>
      </c>
      <c r="J20">
        <v>535</v>
      </c>
      <c r="K20">
        <v>68</v>
      </c>
      <c r="L20">
        <v>147</v>
      </c>
      <c r="N20" s="3">
        <f t="shared" si="1"/>
        <v>0</v>
      </c>
      <c r="O20" s="3">
        <f t="shared" si="4"/>
        <v>1.643070528640083E-2</v>
      </c>
      <c r="P20" s="3">
        <f t="shared" si="2"/>
        <v>0.36582673074425248</v>
      </c>
      <c r="Q20" s="3">
        <f t="shared" si="2"/>
        <v>0.18827120405247436</v>
      </c>
      <c r="R20" s="3">
        <f t="shared" si="2"/>
        <v>0.25782569164826602</v>
      </c>
      <c r="S20" s="3">
        <f t="shared" si="2"/>
        <v>2.9289518119236264E-2</v>
      </c>
      <c r="T20" s="3">
        <f t="shared" si="2"/>
        <v>6.3384855175996888E-2</v>
      </c>
      <c r="U20" s="3">
        <f t="shared" si="2"/>
        <v>3.0263670606572281E-2</v>
      </c>
      <c r="V20" s="3">
        <f t="shared" si="2"/>
        <v>3.4744772048317961E-2</v>
      </c>
      <c r="W20" s="3">
        <f t="shared" si="2"/>
        <v>4.4161579425899466E-3</v>
      </c>
      <c r="X20" s="3">
        <f t="shared" si="2"/>
        <v>9.5466943758929727E-3</v>
      </c>
      <c r="Z20" s="3">
        <f t="shared" si="3"/>
        <v>2</v>
      </c>
      <c r="AA20" s="3">
        <f>MIN([1]Stock!$B$18:$C$18)*(1-EXP(-MIN([1]Stock!$B$19:$C$19)*[1]CAA!Z20))</f>
        <v>34.49333963033407</v>
      </c>
      <c r="AB20" s="3">
        <f>MAX([1]Stock!$B$18:$C$18)*(1-EXP(-MAX([1]Stock!$B$19:$C$19)*[1]CAA!Z20))</f>
        <v>40.546606774806044</v>
      </c>
    </row>
    <row r="21" spans="1:28" x14ac:dyDescent="0.25">
      <c r="A21">
        <v>1975</v>
      </c>
      <c r="B21">
        <v>0</v>
      </c>
      <c r="C21">
        <v>94</v>
      </c>
      <c r="D21">
        <v>7337</v>
      </c>
      <c r="E21">
        <v>7952</v>
      </c>
      <c r="F21">
        <v>2097</v>
      </c>
      <c r="G21">
        <v>1371</v>
      </c>
      <c r="H21">
        <v>247</v>
      </c>
      <c r="I21">
        <v>352</v>
      </c>
      <c r="J21">
        <v>237</v>
      </c>
      <c r="K21">
        <v>419</v>
      </c>
      <c r="L21">
        <v>187</v>
      </c>
      <c r="N21" s="3">
        <f t="shared" si="1"/>
        <v>0</v>
      </c>
      <c r="O21" s="3">
        <f t="shared" si="4"/>
        <v>4.6321391612871438E-3</v>
      </c>
      <c r="P21" s="3">
        <f t="shared" si="2"/>
        <v>0.36155324496131669</v>
      </c>
      <c r="Q21" s="3">
        <f t="shared" si="2"/>
        <v>0.39185926181441877</v>
      </c>
      <c r="R21" s="3">
        <f t="shared" si="2"/>
        <v>0.10333612575765042</v>
      </c>
      <c r="S21" s="3">
        <f t="shared" si="2"/>
        <v>6.7560242448134827E-2</v>
      </c>
      <c r="T21" s="3">
        <f t="shared" si="2"/>
        <v>1.2171684817424727E-2</v>
      </c>
      <c r="U21" s="3">
        <f t="shared" si="2"/>
        <v>1.7345882816734836E-2</v>
      </c>
      <c r="V21" s="3">
        <f t="shared" si="2"/>
        <v>1.167890405558567E-2</v>
      </c>
      <c r="W21" s="3">
        <f t="shared" si="2"/>
        <v>2.0647513921056522E-2</v>
      </c>
      <c r="X21" s="3">
        <f t="shared" si="2"/>
        <v>9.2150002463903813E-3</v>
      </c>
      <c r="Z21" s="3">
        <f t="shared" si="3"/>
        <v>3</v>
      </c>
      <c r="AA21" s="3">
        <f>MIN([1]Stock!$B$18:$C$18)*(1-EXP(-MIN([1]Stock!$B$19:$C$19)*[1]CAA!Z21))</f>
        <v>43.345362005165882</v>
      </c>
      <c r="AB21" s="3">
        <f>MAX([1]Stock!$B$18:$C$18)*(1-EXP(-MAX([1]Stock!$B$19:$C$19)*[1]CAA!Z21))</f>
        <v>50.221262137438259</v>
      </c>
    </row>
    <row r="22" spans="1:28" x14ac:dyDescent="0.25">
      <c r="A22">
        <v>1976</v>
      </c>
      <c r="B22">
        <v>0</v>
      </c>
      <c r="C22">
        <v>40</v>
      </c>
      <c r="D22">
        <v>4396</v>
      </c>
      <c r="E22">
        <v>7858</v>
      </c>
      <c r="F22">
        <v>6798</v>
      </c>
      <c r="G22">
        <v>1251</v>
      </c>
      <c r="H22">
        <v>1189</v>
      </c>
      <c r="I22">
        <v>298</v>
      </c>
      <c r="J22">
        <v>720</v>
      </c>
      <c r="K22">
        <v>258</v>
      </c>
      <c r="L22">
        <v>318</v>
      </c>
      <c r="N22" s="3">
        <f t="shared" si="1"/>
        <v>0</v>
      </c>
      <c r="O22" s="3">
        <f t="shared" si="4"/>
        <v>1.7296549338406987E-3</v>
      </c>
      <c r="P22" s="3">
        <f t="shared" si="2"/>
        <v>0.1900890772290928</v>
      </c>
      <c r="Q22" s="3">
        <f t="shared" si="2"/>
        <v>0.33979071175300529</v>
      </c>
      <c r="R22" s="3">
        <f t="shared" si="2"/>
        <v>0.29395485600622678</v>
      </c>
      <c r="S22" s="3">
        <f t="shared" si="2"/>
        <v>5.4094958055867857E-2</v>
      </c>
      <c r="T22" s="3">
        <f t="shared" si="2"/>
        <v>5.1413992908414773E-2</v>
      </c>
      <c r="U22" s="3">
        <f t="shared" si="2"/>
        <v>1.2885929257113207E-2</v>
      </c>
      <c r="V22" s="3">
        <f t="shared" si="2"/>
        <v>3.1133788809132579E-2</v>
      </c>
      <c r="W22" s="3">
        <f t="shared" si="2"/>
        <v>1.1156274323272507E-2</v>
      </c>
      <c r="X22" s="3">
        <f t="shared" si="2"/>
        <v>1.3750756724033555E-2</v>
      </c>
      <c r="Z22" s="3">
        <f t="shared" si="3"/>
        <v>3</v>
      </c>
      <c r="AA22" s="3">
        <f>MIN([1]Stock!$B$18:$C$18)*(1-EXP(-MIN([1]Stock!$B$19:$C$19)*[1]CAA!Z22))</f>
        <v>43.345362005165882</v>
      </c>
      <c r="AB22" s="3">
        <f>MAX([1]Stock!$B$18:$C$18)*(1-EXP(-MAX([1]Stock!$B$19:$C$19)*[1]CAA!Z22))</f>
        <v>50.221262137438259</v>
      </c>
    </row>
    <row r="23" spans="1:28" x14ac:dyDescent="0.25">
      <c r="A23">
        <v>1977</v>
      </c>
      <c r="B23">
        <v>0</v>
      </c>
      <c r="C23">
        <v>0</v>
      </c>
      <c r="D23">
        <v>255</v>
      </c>
      <c r="E23">
        <v>4039</v>
      </c>
      <c r="F23">
        <v>5168</v>
      </c>
      <c r="G23">
        <v>4918</v>
      </c>
      <c r="H23">
        <v>2128</v>
      </c>
      <c r="I23">
        <v>946</v>
      </c>
      <c r="J23">
        <v>443</v>
      </c>
      <c r="K23">
        <v>731</v>
      </c>
      <c r="L23">
        <v>855</v>
      </c>
      <c r="N23" s="3">
        <f t="shared" si="1"/>
        <v>0</v>
      </c>
      <c r="O23" s="3">
        <f t="shared" si="4"/>
        <v>0</v>
      </c>
      <c r="P23" s="3">
        <f t="shared" si="2"/>
        <v>1.3088333418877995E-2</v>
      </c>
      <c r="Q23" s="3">
        <f t="shared" si="2"/>
        <v>0.20730893599548325</v>
      </c>
      <c r="R23" s="3">
        <f t="shared" si="2"/>
        <v>0.26525689062259405</v>
      </c>
      <c r="S23" s="3">
        <f t="shared" si="2"/>
        <v>0.25242519119232149</v>
      </c>
      <c r="T23" s="3">
        <f t="shared" si="2"/>
        <v>0.10922342555047991</v>
      </c>
      <c r="U23" s="3">
        <f t="shared" si="2"/>
        <v>4.8555150644151314E-2</v>
      </c>
      <c r="V23" s="3">
        <f t="shared" si="2"/>
        <v>2.2737771390442949E-2</v>
      </c>
      <c r="W23" s="3">
        <f t="shared" si="2"/>
        <v>3.751988913411692E-2</v>
      </c>
      <c r="X23" s="3">
        <f t="shared" si="2"/>
        <v>4.3884412051532103E-2</v>
      </c>
      <c r="Z23" s="3">
        <f t="shared" si="3"/>
        <v>4</v>
      </c>
      <c r="AA23" s="3">
        <f>MIN([1]Stock!$B$18:$C$18)*(1-EXP(-MIN([1]Stock!$B$19:$C$19)*[1]CAA!Z23))</f>
        <v>49.107139096030302</v>
      </c>
      <c r="AB23" s="3">
        <f>MAX([1]Stock!$B$18:$C$18)*(1-EXP(-MAX([1]Stock!$B$19:$C$19)*[1]CAA!Z23))</f>
        <v>56.240192824733064</v>
      </c>
    </row>
    <row r="24" spans="1:28" x14ac:dyDescent="0.25">
      <c r="A24">
        <v>1978</v>
      </c>
      <c r="B24">
        <v>0</v>
      </c>
      <c r="C24">
        <v>0</v>
      </c>
      <c r="D24">
        <v>32</v>
      </c>
      <c r="E24">
        <v>1022</v>
      </c>
      <c r="F24">
        <v>4248</v>
      </c>
      <c r="G24">
        <v>4054</v>
      </c>
      <c r="H24">
        <v>1841</v>
      </c>
      <c r="I24">
        <v>717</v>
      </c>
      <c r="J24">
        <v>635</v>
      </c>
      <c r="K24">
        <v>243</v>
      </c>
      <c r="L24">
        <v>312</v>
      </c>
      <c r="N24" s="3">
        <f t="shared" si="1"/>
        <v>0</v>
      </c>
      <c r="O24" s="3">
        <f t="shared" si="4"/>
        <v>0</v>
      </c>
      <c r="P24" s="3">
        <f t="shared" si="2"/>
        <v>2.442002442002442E-3</v>
      </c>
      <c r="Q24" s="3">
        <f t="shared" si="2"/>
        <v>7.7991452991452992E-2</v>
      </c>
      <c r="R24" s="3">
        <f t="shared" si="2"/>
        <v>0.32417582417582419</v>
      </c>
      <c r="S24" s="3">
        <f t="shared" si="2"/>
        <v>0.30937118437118438</v>
      </c>
      <c r="T24" s="3">
        <f t="shared" si="2"/>
        <v>0.14049145299145299</v>
      </c>
      <c r="U24" s="3">
        <f t="shared" si="2"/>
        <v>5.4716117216117216E-2</v>
      </c>
      <c r="V24" s="3">
        <f t="shared" si="2"/>
        <v>4.845848595848596E-2</v>
      </c>
      <c r="W24" s="3">
        <f t="shared" si="2"/>
        <v>1.8543956043956044E-2</v>
      </c>
      <c r="X24" s="3">
        <f t="shared" si="2"/>
        <v>2.3809523809523808E-2</v>
      </c>
      <c r="Z24" s="3">
        <f t="shared" si="3"/>
        <v>4</v>
      </c>
      <c r="AA24" s="3">
        <f>MIN([1]Stock!$B$18:$C$18)*(1-EXP(-MIN([1]Stock!$B$19:$C$19)*[1]CAA!Z24))</f>
        <v>49.107139096030302</v>
      </c>
      <c r="AB24" s="3">
        <f>MAX([1]Stock!$B$18:$C$18)*(1-EXP(-MAX([1]Stock!$B$19:$C$19)*[1]CAA!Z24))</f>
        <v>56.240192824733064</v>
      </c>
    </row>
    <row r="25" spans="1:28" x14ac:dyDescent="0.25">
      <c r="A25">
        <v>1979</v>
      </c>
      <c r="B25">
        <v>0</v>
      </c>
      <c r="C25">
        <v>1</v>
      </c>
      <c r="D25">
        <v>1</v>
      </c>
      <c r="E25">
        <v>1162</v>
      </c>
      <c r="F25">
        <v>1755</v>
      </c>
      <c r="G25">
        <v>3343</v>
      </c>
      <c r="H25">
        <v>1851</v>
      </c>
      <c r="I25">
        <v>772</v>
      </c>
      <c r="J25">
        <v>212</v>
      </c>
      <c r="K25">
        <v>155</v>
      </c>
      <c r="L25">
        <v>74</v>
      </c>
      <c r="N25" s="3">
        <f t="shared" si="1"/>
        <v>0</v>
      </c>
      <c r="O25" s="3">
        <f t="shared" si="4"/>
        <v>1.072271070126528E-4</v>
      </c>
      <c r="P25" s="3">
        <f t="shared" si="2"/>
        <v>1.072271070126528E-4</v>
      </c>
      <c r="Q25" s="3">
        <f t="shared" si="2"/>
        <v>0.12459789834870255</v>
      </c>
      <c r="R25" s="3">
        <f t="shared" si="2"/>
        <v>0.18818357280720566</v>
      </c>
      <c r="S25" s="3">
        <f t="shared" si="2"/>
        <v>0.35846021874329831</v>
      </c>
      <c r="T25" s="3">
        <f t="shared" si="2"/>
        <v>0.19847737508042032</v>
      </c>
      <c r="U25" s="3">
        <f t="shared" si="2"/>
        <v>8.2779326613767967E-2</v>
      </c>
      <c r="V25" s="3">
        <f t="shared" si="2"/>
        <v>2.2732146686682393E-2</v>
      </c>
      <c r="W25" s="3">
        <f t="shared" si="2"/>
        <v>1.6620201586961182E-2</v>
      </c>
      <c r="X25" s="3">
        <f t="shared" si="2"/>
        <v>7.9348059189363069E-3</v>
      </c>
      <c r="Z25" s="3">
        <f t="shared" si="3"/>
        <v>5</v>
      </c>
      <c r="AA25" s="3">
        <f>MIN([1]Stock!$B$18:$C$18)*(1-EXP(-MIN([1]Stock!$B$19:$C$19)*[1]CAA!Z25))</f>
        <v>52.857477023236548</v>
      </c>
      <c r="AB25" s="3">
        <f>MAX([1]Stock!$B$18:$C$18)*(1-EXP(-MAX([1]Stock!$B$19:$C$19)*[1]CAA!Z25))</f>
        <v>59.984773407767143</v>
      </c>
    </row>
    <row r="26" spans="1:28" x14ac:dyDescent="0.25">
      <c r="A26">
        <v>1980</v>
      </c>
      <c r="B26">
        <v>0</v>
      </c>
      <c r="C26">
        <v>0</v>
      </c>
      <c r="D26">
        <v>143</v>
      </c>
      <c r="E26">
        <v>58</v>
      </c>
      <c r="F26">
        <v>3724</v>
      </c>
      <c r="G26">
        <v>2583</v>
      </c>
      <c r="H26">
        <v>2496</v>
      </c>
      <c r="I26">
        <v>1568</v>
      </c>
      <c r="J26">
        <v>660</v>
      </c>
      <c r="K26">
        <v>99</v>
      </c>
      <c r="L26">
        <v>86</v>
      </c>
      <c r="N26" s="3">
        <f t="shared" si="1"/>
        <v>0</v>
      </c>
      <c r="O26" s="3">
        <f t="shared" si="4"/>
        <v>0</v>
      </c>
      <c r="P26" s="3">
        <f t="shared" si="2"/>
        <v>1.252518174651835E-2</v>
      </c>
      <c r="Q26" s="3">
        <f t="shared" si="2"/>
        <v>5.0801436454410093E-3</v>
      </c>
      <c r="R26" s="3">
        <f t="shared" si="2"/>
        <v>0.3261802575107296</v>
      </c>
      <c r="S26" s="3">
        <f t="shared" si="2"/>
        <v>0.22624156958920907</v>
      </c>
      <c r="T26" s="3">
        <f t="shared" si="2"/>
        <v>0.21862135412104755</v>
      </c>
      <c r="U26" s="3">
        <f t="shared" si="2"/>
        <v>0.13733905579399142</v>
      </c>
      <c r="V26" s="3">
        <f t="shared" si="2"/>
        <v>5.7808531137777001E-2</v>
      </c>
      <c r="W26" s="3">
        <f t="shared" si="2"/>
        <v>8.6712796706665506E-3</v>
      </c>
      <c r="X26" s="3">
        <f t="shared" si="2"/>
        <v>7.5326267846194273E-3</v>
      </c>
      <c r="Z26" s="3">
        <f t="shared" si="3"/>
        <v>4</v>
      </c>
      <c r="AA26" s="3">
        <f>MIN([1]Stock!$B$18:$C$18)*(1-EXP(-MIN([1]Stock!$B$19:$C$19)*[1]CAA!Z26))</f>
        <v>49.107139096030302</v>
      </c>
      <c r="AB26" s="3">
        <f>MAX([1]Stock!$B$18:$C$18)*(1-EXP(-MAX([1]Stock!$B$19:$C$19)*[1]CAA!Z26))</f>
        <v>56.240192824733064</v>
      </c>
    </row>
    <row r="27" spans="1:28" x14ac:dyDescent="0.25">
      <c r="A27">
        <v>1981</v>
      </c>
      <c r="B27">
        <v>0</v>
      </c>
      <c r="C27">
        <v>0</v>
      </c>
      <c r="D27">
        <v>74</v>
      </c>
      <c r="E27">
        <v>455</v>
      </c>
      <c r="F27">
        <v>202</v>
      </c>
      <c r="G27">
        <v>2586</v>
      </c>
      <c r="H27">
        <v>1354</v>
      </c>
      <c r="I27">
        <v>1559</v>
      </c>
      <c r="J27">
        <v>608</v>
      </c>
      <c r="K27">
        <v>177</v>
      </c>
      <c r="L27">
        <v>36</v>
      </c>
      <c r="N27" s="3">
        <f t="shared" si="1"/>
        <v>0</v>
      </c>
      <c r="O27" s="3">
        <f t="shared" si="4"/>
        <v>0</v>
      </c>
      <c r="P27" s="3">
        <f t="shared" si="2"/>
        <v>1.049496525315558E-2</v>
      </c>
      <c r="Q27" s="3">
        <f t="shared" si="2"/>
        <v>6.4529853921429584E-2</v>
      </c>
      <c r="R27" s="3">
        <f t="shared" si="2"/>
        <v>2.8648418664019289E-2</v>
      </c>
      <c r="S27" s="3">
        <f t="shared" si="2"/>
        <v>0.36675648844135583</v>
      </c>
      <c r="T27" s="3">
        <f t="shared" si="2"/>
        <v>0.19202949936179264</v>
      </c>
      <c r="U27" s="3">
        <f t="shared" si="2"/>
        <v>0.22110338959012907</v>
      </c>
      <c r="V27" s="3">
        <f t="shared" si="2"/>
        <v>8.6228903701602605E-2</v>
      </c>
      <c r="W27" s="3">
        <f t="shared" si="2"/>
        <v>2.5102822294709969E-2</v>
      </c>
      <c r="X27" s="3">
        <f t="shared" si="2"/>
        <v>5.1056587718054181E-3</v>
      </c>
      <c r="Z27" s="3">
        <f t="shared" si="3"/>
        <v>5</v>
      </c>
      <c r="AA27" s="3">
        <f>MIN([1]Stock!$B$18:$C$18)*(1-EXP(-MIN([1]Stock!$B$19:$C$19)*[1]CAA!Z27))</f>
        <v>52.857477023236548</v>
      </c>
      <c r="AB27" s="3">
        <f>MAX([1]Stock!$B$18:$C$18)*(1-EXP(-MAX([1]Stock!$B$19:$C$19)*[1]CAA!Z27))</f>
        <v>59.984773407767143</v>
      </c>
    </row>
    <row r="28" spans="1:28" x14ac:dyDescent="0.25">
      <c r="A28">
        <v>1982</v>
      </c>
      <c r="B28">
        <v>0</v>
      </c>
      <c r="C28">
        <v>0</v>
      </c>
      <c r="D28">
        <v>539</v>
      </c>
      <c r="E28">
        <v>934</v>
      </c>
      <c r="F28">
        <v>784</v>
      </c>
      <c r="G28">
        <v>298</v>
      </c>
      <c r="H28">
        <v>2182</v>
      </c>
      <c r="I28">
        <v>973</v>
      </c>
      <c r="J28">
        <v>1166</v>
      </c>
      <c r="K28">
        <v>1283</v>
      </c>
      <c r="L28">
        <v>214</v>
      </c>
      <c r="N28" s="3">
        <f t="shared" si="1"/>
        <v>0</v>
      </c>
      <c r="O28" s="3">
        <f t="shared" si="4"/>
        <v>0</v>
      </c>
      <c r="P28" s="3">
        <f t="shared" si="2"/>
        <v>6.4373581750865883E-2</v>
      </c>
      <c r="Q28" s="3">
        <f t="shared" si="2"/>
        <v>0.11154902663322584</v>
      </c>
      <c r="R28" s="3">
        <f t="shared" si="2"/>
        <v>9.3634300728532183E-2</v>
      </c>
      <c r="S28" s="3">
        <f t="shared" si="2"/>
        <v>3.5590588797324733E-2</v>
      </c>
      <c r="T28" s="3">
        <f t="shared" si="2"/>
        <v>0.26059954616027708</v>
      </c>
      <c r="U28" s="3">
        <f t="shared" si="2"/>
        <v>0.1162068553684462</v>
      </c>
      <c r="V28" s="3">
        <f t="shared" si="2"/>
        <v>0.13925713603248538</v>
      </c>
      <c r="W28" s="3">
        <f t="shared" si="2"/>
        <v>0.15323062223814643</v>
      </c>
      <c r="X28" s="3">
        <f t="shared" si="2"/>
        <v>2.5558342290696284E-2</v>
      </c>
      <c r="Z28" s="3">
        <f t="shared" si="3"/>
        <v>6</v>
      </c>
      <c r="AA28" s="3">
        <f>MIN([1]Stock!$B$18:$C$18)*(1-EXP(-MIN([1]Stock!$B$19:$C$19)*[1]CAA!Z28))</f>
        <v>55.298570169749006</v>
      </c>
      <c r="AB28" s="3">
        <f>MAX([1]Stock!$B$18:$C$18)*(1-EXP(-MAX([1]Stock!$B$19:$C$19)*[1]CAA!Z28))</f>
        <v>62.314403780888775</v>
      </c>
    </row>
    <row r="29" spans="1:28" x14ac:dyDescent="0.25">
      <c r="A29">
        <v>1983</v>
      </c>
      <c r="B29">
        <v>0</v>
      </c>
      <c r="C29">
        <v>0</v>
      </c>
      <c r="D29">
        <v>441</v>
      </c>
      <c r="E29">
        <v>1969</v>
      </c>
      <c r="F29">
        <v>383</v>
      </c>
      <c r="G29">
        <v>422</v>
      </c>
      <c r="H29">
        <v>93</v>
      </c>
      <c r="I29">
        <v>1444</v>
      </c>
      <c r="J29">
        <v>740</v>
      </c>
      <c r="K29">
        <v>947</v>
      </c>
      <c r="L29">
        <v>795</v>
      </c>
      <c r="N29" s="3">
        <f t="shared" si="1"/>
        <v>0</v>
      </c>
      <c r="O29" s="3">
        <f t="shared" si="4"/>
        <v>0</v>
      </c>
      <c r="P29" s="3">
        <f t="shared" si="2"/>
        <v>6.0962123306607684E-2</v>
      </c>
      <c r="Q29" s="3">
        <f t="shared" si="2"/>
        <v>0.27218689521703071</v>
      </c>
      <c r="R29" s="3">
        <f t="shared" si="2"/>
        <v>5.2944429084876968E-2</v>
      </c>
      <c r="S29" s="3">
        <f t="shared" si="2"/>
        <v>5.8335637268454518E-2</v>
      </c>
      <c r="T29" s="3">
        <f t="shared" si="2"/>
        <v>1.285595797622339E-2</v>
      </c>
      <c r="U29" s="3">
        <f t="shared" si="2"/>
        <v>0.19961293889964057</v>
      </c>
      <c r="V29" s="3">
        <f t="shared" si="2"/>
        <v>0.10229471938070224</v>
      </c>
      <c r="W29" s="3">
        <f t="shared" si="2"/>
        <v>0.13090959358584461</v>
      </c>
      <c r="X29" s="3">
        <f t="shared" si="2"/>
        <v>0.1098977052806193</v>
      </c>
      <c r="Z29" s="3">
        <f t="shared" si="3"/>
        <v>3</v>
      </c>
      <c r="AA29" s="3">
        <f>MIN([1]Stock!$B$18:$C$18)*(1-EXP(-MIN([1]Stock!$B$19:$C$19)*[1]CAA!Z29))</f>
        <v>43.345362005165882</v>
      </c>
      <c r="AB29" s="3">
        <f>MAX([1]Stock!$B$18:$C$18)*(1-EXP(-MAX([1]Stock!$B$19:$C$19)*[1]CAA!Z29))</f>
        <v>50.221262137438259</v>
      </c>
    </row>
    <row r="30" spans="1:28" x14ac:dyDescent="0.25">
      <c r="A30">
        <v>1984</v>
      </c>
      <c r="B30">
        <v>0</v>
      </c>
      <c r="C30">
        <v>25</v>
      </c>
      <c r="D30">
        <v>1195</v>
      </c>
      <c r="E30">
        <v>1561</v>
      </c>
      <c r="F30">
        <v>2462</v>
      </c>
      <c r="G30">
        <v>147</v>
      </c>
      <c r="H30">
        <v>234</v>
      </c>
      <c r="I30">
        <v>42</v>
      </c>
      <c r="J30">
        <v>861</v>
      </c>
      <c r="K30">
        <v>388</v>
      </c>
      <c r="L30">
        <v>968</v>
      </c>
      <c r="N30" s="3">
        <f t="shared" si="1"/>
        <v>0</v>
      </c>
      <c r="O30" s="3">
        <f t="shared" si="4"/>
        <v>3.1713814537612582E-3</v>
      </c>
      <c r="P30" s="3">
        <f t="shared" si="2"/>
        <v>0.15159203348978814</v>
      </c>
      <c r="Q30" s="3">
        <f t="shared" si="2"/>
        <v>0.19802105797285297</v>
      </c>
      <c r="R30" s="3">
        <f t="shared" si="2"/>
        <v>0.31231764556640873</v>
      </c>
      <c r="S30" s="3">
        <f t="shared" si="2"/>
        <v>1.8647722948116199E-2</v>
      </c>
      <c r="T30" s="3">
        <f t="shared" si="2"/>
        <v>2.968413040720538E-2</v>
      </c>
      <c r="U30" s="3">
        <f t="shared" si="2"/>
        <v>5.3279208423189141E-3</v>
      </c>
      <c r="V30" s="3">
        <f t="shared" si="2"/>
        <v>0.10922237726753774</v>
      </c>
      <c r="W30" s="3">
        <f t="shared" si="2"/>
        <v>4.9219840162374733E-2</v>
      </c>
      <c r="X30" s="3">
        <f t="shared" si="2"/>
        <v>0.12279588988963593</v>
      </c>
      <c r="Z30" s="3">
        <f t="shared" si="3"/>
        <v>4</v>
      </c>
      <c r="AA30" s="3">
        <f>MIN([1]Stock!$B$18:$C$18)*(1-EXP(-MIN([1]Stock!$B$19:$C$19)*[1]CAA!Z30))</f>
        <v>49.107139096030302</v>
      </c>
      <c r="AB30" s="3">
        <f>MAX([1]Stock!$B$18:$C$18)*(1-EXP(-MAX([1]Stock!$B$19:$C$19)*[1]CAA!Z30))</f>
        <v>56.240192824733064</v>
      </c>
    </row>
    <row r="31" spans="1:28" x14ac:dyDescent="0.25">
      <c r="A31">
        <v>1985</v>
      </c>
      <c r="B31">
        <v>0</v>
      </c>
      <c r="C31">
        <v>0</v>
      </c>
      <c r="D31">
        <v>985</v>
      </c>
      <c r="E31">
        <v>4553</v>
      </c>
      <c r="F31">
        <v>2196</v>
      </c>
      <c r="G31">
        <v>1242</v>
      </c>
      <c r="H31">
        <v>169</v>
      </c>
      <c r="I31">
        <v>91</v>
      </c>
      <c r="J31">
        <v>61</v>
      </c>
      <c r="K31">
        <v>503</v>
      </c>
      <c r="L31">
        <v>973</v>
      </c>
      <c r="N31" s="3">
        <f t="shared" si="1"/>
        <v>0</v>
      </c>
      <c r="O31" s="3">
        <f t="shared" si="4"/>
        <v>0</v>
      </c>
      <c r="P31" s="3">
        <f t="shared" si="2"/>
        <v>9.143228441474055E-2</v>
      </c>
      <c r="Q31" s="3">
        <f t="shared" si="2"/>
        <v>0.42263065070082612</v>
      </c>
      <c r="R31" s="3">
        <f t="shared" si="2"/>
        <v>0.20384294068504594</v>
      </c>
      <c r="S31" s="3">
        <f t="shared" si="2"/>
        <v>0.11528822055137844</v>
      </c>
      <c r="T31" s="3">
        <f t="shared" si="2"/>
        <v>1.5687366564559546E-2</v>
      </c>
      <c r="U31" s="3">
        <f t="shared" si="2"/>
        <v>8.4470435347628325E-3</v>
      </c>
      <c r="V31" s="3">
        <f t="shared" si="2"/>
        <v>5.6623039079179427E-3</v>
      </c>
      <c r="W31" s="3">
        <f t="shared" si="2"/>
        <v>4.6690801076765986E-2</v>
      </c>
      <c r="X31" s="3">
        <f t="shared" si="2"/>
        <v>9.0318388564002594E-2</v>
      </c>
      <c r="Z31" s="3">
        <f t="shared" si="3"/>
        <v>3</v>
      </c>
      <c r="AA31" s="3">
        <f>MIN([1]Stock!$B$18:$C$18)*(1-EXP(-MIN([1]Stock!$B$19:$C$19)*[1]CAA!Z31))</f>
        <v>43.345362005165882</v>
      </c>
      <c r="AB31" s="3">
        <f>MAX([1]Stock!$B$18:$C$18)*(1-EXP(-MAX([1]Stock!$B$19:$C$19)*[1]CAA!Z31))</f>
        <v>50.221262137438259</v>
      </c>
    </row>
    <row r="32" spans="1:28" x14ac:dyDescent="0.25">
      <c r="A32">
        <v>1986</v>
      </c>
      <c r="B32">
        <v>0</v>
      </c>
      <c r="C32">
        <v>0</v>
      </c>
      <c r="D32">
        <v>230</v>
      </c>
      <c r="E32">
        <v>2549</v>
      </c>
      <c r="F32">
        <v>4452</v>
      </c>
      <c r="G32">
        <v>1522</v>
      </c>
      <c r="H32">
        <v>738</v>
      </c>
      <c r="I32">
        <v>39</v>
      </c>
      <c r="J32">
        <v>130</v>
      </c>
      <c r="K32">
        <v>71</v>
      </c>
      <c r="L32">
        <v>712</v>
      </c>
      <c r="N32" s="3">
        <f t="shared" si="1"/>
        <v>0</v>
      </c>
      <c r="O32" s="3">
        <f t="shared" si="4"/>
        <v>0</v>
      </c>
      <c r="P32" s="3">
        <f t="shared" si="2"/>
        <v>2.2024322512687926E-2</v>
      </c>
      <c r="Q32" s="3">
        <f t="shared" si="2"/>
        <v>0.24408694819496313</v>
      </c>
      <c r="R32" s="3">
        <f t="shared" si="2"/>
        <v>0.42631427750646367</v>
      </c>
      <c r="S32" s="3">
        <f t="shared" ref="S32:X53" si="5">G32/SUM($B32:$L32)</f>
        <v>0.14574356027961313</v>
      </c>
      <c r="T32" s="3">
        <f t="shared" si="5"/>
        <v>7.0669347888537778E-2</v>
      </c>
      <c r="U32" s="3">
        <f t="shared" si="5"/>
        <v>3.7345590347601263E-3</v>
      </c>
      <c r="V32" s="3">
        <f t="shared" si="5"/>
        <v>1.2448530115867088E-2</v>
      </c>
      <c r="W32" s="3">
        <f t="shared" si="5"/>
        <v>6.798812601742794E-3</v>
      </c>
      <c r="X32" s="3">
        <f t="shared" si="5"/>
        <v>6.8179641865364363E-2</v>
      </c>
      <c r="Z32" s="3">
        <f t="shared" si="3"/>
        <v>4</v>
      </c>
      <c r="AA32" s="3">
        <f>MIN([1]Stock!$B$18:$C$18)*(1-EXP(-MIN([1]Stock!$B$19:$C$19)*[1]CAA!Z32))</f>
        <v>49.107139096030302</v>
      </c>
      <c r="AB32" s="3">
        <f>MAX([1]Stock!$B$18:$C$18)*(1-EXP(-MAX([1]Stock!$B$19:$C$19)*[1]CAA!Z32))</f>
        <v>56.240192824733064</v>
      </c>
    </row>
    <row r="33" spans="1:28" x14ac:dyDescent="0.25">
      <c r="A33">
        <v>1987</v>
      </c>
      <c r="B33">
        <v>0</v>
      </c>
      <c r="C33">
        <v>0</v>
      </c>
      <c r="D33">
        <v>283</v>
      </c>
      <c r="E33">
        <v>1718</v>
      </c>
      <c r="F33">
        <v>3565</v>
      </c>
      <c r="G33">
        <v>2972</v>
      </c>
      <c r="H33">
        <v>1114</v>
      </c>
      <c r="I33">
        <v>529</v>
      </c>
      <c r="J33">
        <v>83</v>
      </c>
      <c r="K33">
        <v>48</v>
      </c>
      <c r="L33">
        <v>334</v>
      </c>
      <c r="N33" s="3">
        <f t="shared" si="1"/>
        <v>0</v>
      </c>
      <c r="O33" s="3">
        <f t="shared" si="4"/>
        <v>0</v>
      </c>
      <c r="P33" s="3">
        <f t="shared" ref="P33:R53" si="6">D33/SUM($B33:$L33)</f>
        <v>2.6582754086041705E-2</v>
      </c>
      <c r="Q33" s="3">
        <f t="shared" si="6"/>
        <v>0.16137516438098817</v>
      </c>
      <c r="R33" s="3">
        <f t="shared" si="6"/>
        <v>0.33486755588953598</v>
      </c>
      <c r="S33" s="3">
        <f t="shared" si="5"/>
        <v>0.27916588390005637</v>
      </c>
      <c r="T33" s="3">
        <f t="shared" si="5"/>
        <v>0.10464024046590269</v>
      </c>
      <c r="U33" s="3">
        <f t="shared" si="5"/>
        <v>4.9690024422318242E-2</v>
      </c>
      <c r="V33" s="3">
        <f t="shared" si="5"/>
        <v>7.7963554386624081E-3</v>
      </c>
      <c r="W33" s="3">
        <f t="shared" si="5"/>
        <v>4.5087356753710315E-3</v>
      </c>
      <c r="X33" s="3">
        <f t="shared" si="5"/>
        <v>3.1373285741123427E-2</v>
      </c>
      <c r="Z33" s="3">
        <f t="shared" si="3"/>
        <v>4</v>
      </c>
      <c r="AA33" s="3">
        <f>MIN([1]Stock!$B$18:$C$18)*(1-EXP(-MIN([1]Stock!$B$19:$C$19)*[1]CAA!Z33))</f>
        <v>49.107139096030302</v>
      </c>
      <c r="AB33" s="3">
        <f>MAX([1]Stock!$B$18:$C$18)*(1-EXP(-MAX([1]Stock!$B$19:$C$19)*[1]CAA!Z33))</f>
        <v>56.240192824733064</v>
      </c>
    </row>
    <row r="34" spans="1:28" x14ac:dyDescent="0.25">
      <c r="A34">
        <v>1988</v>
      </c>
      <c r="B34">
        <v>0</v>
      </c>
      <c r="C34">
        <v>0</v>
      </c>
      <c r="D34">
        <v>655</v>
      </c>
      <c r="E34">
        <v>444</v>
      </c>
      <c r="F34">
        <v>2463</v>
      </c>
      <c r="G34">
        <v>3036</v>
      </c>
      <c r="H34">
        <v>2140</v>
      </c>
      <c r="I34">
        <v>475</v>
      </c>
      <c r="J34">
        <v>151</v>
      </c>
      <c r="K34">
        <v>18</v>
      </c>
      <c r="L34">
        <v>128</v>
      </c>
      <c r="N34" s="3">
        <f t="shared" si="1"/>
        <v>0</v>
      </c>
      <c r="O34" s="3">
        <f t="shared" si="4"/>
        <v>0</v>
      </c>
      <c r="P34" s="3">
        <f t="shared" si="6"/>
        <v>6.8874868559411148E-2</v>
      </c>
      <c r="Q34" s="3">
        <f t="shared" si="6"/>
        <v>4.6687697160883279E-2</v>
      </c>
      <c r="R34" s="3">
        <f t="shared" si="6"/>
        <v>0.25899053627760255</v>
      </c>
      <c r="S34" s="3">
        <f t="shared" si="5"/>
        <v>0.3192429022082019</v>
      </c>
      <c r="T34" s="3">
        <f t="shared" si="5"/>
        <v>0.22502628811777076</v>
      </c>
      <c r="U34" s="3">
        <f t="shared" si="5"/>
        <v>4.9947423764458466E-2</v>
      </c>
      <c r="V34" s="3">
        <f t="shared" si="5"/>
        <v>1.5878023133543639E-2</v>
      </c>
      <c r="W34" s="3">
        <f t="shared" si="5"/>
        <v>1.8927444794952682E-3</v>
      </c>
      <c r="X34" s="3">
        <f t="shared" si="5"/>
        <v>1.3459516298633017E-2</v>
      </c>
      <c r="Z34" s="3">
        <f t="shared" si="3"/>
        <v>5</v>
      </c>
      <c r="AA34" s="3">
        <f>MIN([1]Stock!$B$18:$C$18)*(1-EXP(-MIN([1]Stock!$B$19:$C$19)*[1]CAA!Z34))</f>
        <v>52.857477023236548</v>
      </c>
      <c r="AB34" s="3">
        <f>MAX([1]Stock!$B$18:$C$18)*(1-EXP(-MAX([1]Stock!$B$19:$C$19)*[1]CAA!Z34))</f>
        <v>59.984773407767143</v>
      </c>
    </row>
    <row r="35" spans="1:28" x14ac:dyDescent="0.25">
      <c r="A35">
        <v>1989</v>
      </c>
      <c r="B35">
        <v>0</v>
      </c>
      <c r="C35">
        <v>0</v>
      </c>
      <c r="D35">
        <v>63</v>
      </c>
      <c r="E35">
        <v>1518</v>
      </c>
      <c r="F35">
        <v>658</v>
      </c>
      <c r="G35">
        <v>2787</v>
      </c>
      <c r="H35">
        <v>2554</v>
      </c>
      <c r="I35">
        <v>1976</v>
      </c>
      <c r="J35">
        <v>541</v>
      </c>
      <c r="K35">
        <v>133</v>
      </c>
      <c r="L35">
        <v>81</v>
      </c>
      <c r="N35" s="3">
        <f t="shared" si="1"/>
        <v>0</v>
      </c>
      <c r="O35" s="3">
        <f t="shared" si="4"/>
        <v>0</v>
      </c>
      <c r="P35" s="3">
        <f t="shared" si="6"/>
        <v>6.1099796334012219E-3</v>
      </c>
      <c r="Q35" s="3">
        <f t="shared" si="6"/>
        <v>0.14722141402385802</v>
      </c>
      <c r="R35" s="3">
        <f t="shared" si="6"/>
        <v>6.3815342837746092E-2</v>
      </c>
      <c r="S35" s="3">
        <f t="shared" si="5"/>
        <v>0.2702938609252255</v>
      </c>
      <c r="T35" s="3">
        <f t="shared" si="5"/>
        <v>0.24769663466201144</v>
      </c>
      <c r="U35" s="3">
        <f t="shared" si="5"/>
        <v>0.19163999612064786</v>
      </c>
      <c r="V35" s="3">
        <f t="shared" si="5"/>
        <v>5.2468237804286687E-2</v>
      </c>
      <c r="W35" s="3">
        <f t="shared" si="5"/>
        <v>1.2898845892735914E-2</v>
      </c>
      <c r="X35" s="3">
        <f t="shared" si="5"/>
        <v>7.8556881000872852E-3</v>
      </c>
      <c r="Z35" s="3">
        <f t="shared" si="3"/>
        <v>5</v>
      </c>
      <c r="AA35" s="3">
        <f>MIN([1]Stock!$B$18:$C$18)*(1-EXP(-MIN([1]Stock!$B$19:$C$19)*[1]CAA!Z35))</f>
        <v>52.857477023236548</v>
      </c>
      <c r="AB35" s="3">
        <f>MAX([1]Stock!$B$18:$C$18)*(1-EXP(-MAX([1]Stock!$B$19:$C$19)*[1]CAA!Z35))</f>
        <v>59.984773407767143</v>
      </c>
    </row>
    <row r="36" spans="1:28" x14ac:dyDescent="0.25">
      <c r="A36">
        <v>1990</v>
      </c>
      <c r="B36">
        <v>0</v>
      </c>
      <c r="C36">
        <v>0</v>
      </c>
      <c r="D36">
        <v>105</v>
      </c>
      <c r="E36">
        <v>1275</v>
      </c>
      <c r="F36">
        <v>1921</v>
      </c>
      <c r="G36">
        <v>768</v>
      </c>
      <c r="H36">
        <v>1737</v>
      </c>
      <c r="I36">
        <v>1909</v>
      </c>
      <c r="J36">
        <v>885</v>
      </c>
      <c r="K36">
        <v>270</v>
      </c>
      <c r="L36">
        <v>108</v>
      </c>
      <c r="N36" s="3">
        <f t="shared" si="1"/>
        <v>0</v>
      </c>
      <c r="O36" s="3">
        <f t="shared" si="4"/>
        <v>0</v>
      </c>
      <c r="P36" s="3">
        <f t="shared" si="6"/>
        <v>1.1695255067943862E-2</v>
      </c>
      <c r="Q36" s="3">
        <f t="shared" si="6"/>
        <v>0.14201381153931833</v>
      </c>
      <c r="R36" s="3">
        <f t="shared" si="6"/>
        <v>0.21396747605257296</v>
      </c>
      <c r="S36" s="3">
        <f t="shared" si="5"/>
        <v>8.554243706838939E-2</v>
      </c>
      <c r="T36" s="3">
        <f t="shared" si="5"/>
        <v>0.19347293383827133</v>
      </c>
      <c r="U36" s="3">
        <f t="shared" si="5"/>
        <v>0.21263087547337936</v>
      </c>
      <c r="V36" s="3">
        <f t="shared" si="5"/>
        <v>9.857429271552684E-2</v>
      </c>
      <c r="W36" s="3">
        <f t="shared" si="5"/>
        <v>3.0073513031855646E-2</v>
      </c>
      <c r="X36" s="3">
        <f t="shared" si="5"/>
        <v>1.202940521274226E-2</v>
      </c>
      <c r="Z36" s="3">
        <f t="shared" si="3"/>
        <v>4</v>
      </c>
      <c r="AA36" s="3">
        <f>MIN([1]Stock!$B$18:$C$18)*(1-EXP(-MIN([1]Stock!$B$19:$C$19)*[1]CAA!Z36))</f>
        <v>49.107139096030302</v>
      </c>
      <c r="AB36" s="3">
        <f>MAX([1]Stock!$B$18:$C$18)*(1-EXP(-MAX([1]Stock!$B$19:$C$19)*[1]CAA!Z36))</f>
        <v>56.240192824733064</v>
      </c>
    </row>
    <row r="37" spans="1:28" x14ac:dyDescent="0.25">
      <c r="A37">
        <v>1991</v>
      </c>
      <c r="B37">
        <v>0</v>
      </c>
      <c r="C37">
        <v>0</v>
      </c>
      <c r="D37">
        <v>77</v>
      </c>
      <c r="E37">
        <v>1044</v>
      </c>
      <c r="F37">
        <v>1774</v>
      </c>
      <c r="G37">
        <v>1248</v>
      </c>
      <c r="H37">
        <v>651</v>
      </c>
      <c r="I37">
        <v>1101</v>
      </c>
      <c r="J37">
        <v>698</v>
      </c>
      <c r="K37">
        <v>317</v>
      </c>
      <c r="L37">
        <v>32</v>
      </c>
      <c r="N37" s="3">
        <f t="shared" si="1"/>
        <v>0</v>
      </c>
      <c r="O37" s="3">
        <f t="shared" si="4"/>
        <v>0</v>
      </c>
      <c r="P37" s="3">
        <f t="shared" si="6"/>
        <v>1.1091904350331317E-2</v>
      </c>
      <c r="Q37" s="3">
        <f t="shared" si="6"/>
        <v>0.15038893690579083</v>
      </c>
      <c r="R37" s="3">
        <f t="shared" si="6"/>
        <v>0.25554595217516568</v>
      </c>
      <c r="S37" s="3">
        <f t="shared" si="5"/>
        <v>0.1797752808988764</v>
      </c>
      <c r="T37" s="3">
        <f t="shared" si="5"/>
        <v>9.377700950734659E-2</v>
      </c>
      <c r="U37" s="3">
        <f t="shared" si="5"/>
        <v>0.15859982713915299</v>
      </c>
      <c r="V37" s="3">
        <f t="shared" si="5"/>
        <v>0.10054739268222414</v>
      </c>
      <c r="W37" s="3">
        <f t="shared" si="5"/>
        <v>4.5664073753961393E-2</v>
      </c>
      <c r="X37" s="3">
        <f t="shared" si="5"/>
        <v>4.6096225871506769E-3</v>
      </c>
      <c r="Z37" s="3">
        <f t="shared" si="3"/>
        <v>4</v>
      </c>
      <c r="AA37" s="3">
        <f>MIN([1]Stock!$B$18:$C$18)*(1-EXP(-MIN([1]Stock!$B$19:$C$19)*[1]CAA!Z37))</f>
        <v>49.107139096030302</v>
      </c>
      <c r="AB37" s="3">
        <f>MAX([1]Stock!$B$18:$C$18)*(1-EXP(-MAX([1]Stock!$B$19:$C$19)*[1]CAA!Z37))</f>
        <v>56.240192824733064</v>
      </c>
    </row>
    <row r="38" spans="1:28" x14ac:dyDescent="0.25">
      <c r="A38">
        <v>1992</v>
      </c>
      <c r="B38">
        <v>0</v>
      </c>
      <c r="C38">
        <v>0</v>
      </c>
      <c r="D38">
        <v>40</v>
      </c>
      <c r="E38">
        <v>154</v>
      </c>
      <c r="F38">
        <v>776</v>
      </c>
      <c r="G38">
        <v>1120</v>
      </c>
      <c r="H38">
        <v>959</v>
      </c>
      <c r="I38">
        <v>335</v>
      </c>
      <c r="J38">
        <v>373</v>
      </c>
      <c r="K38">
        <v>401</v>
      </c>
      <c r="L38">
        <v>162</v>
      </c>
      <c r="N38" s="3">
        <f t="shared" si="1"/>
        <v>0</v>
      </c>
      <c r="O38" s="3">
        <f t="shared" si="4"/>
        <v>0</v>
      </c>
      <c r="P38" s="3">
        <f t="shared" si="6"/>
        <v>9.2592592592592587E-3</v>
      </c>
      <c r="Q38" s="3">
        <f t="shared" si="6"/>
        <v>3.5648148148148151E-2</v>
      </c>
      <c r="R38" s="3">
        <f t="shared" si="6"/>
        <v>0.17962962962962964</v>
      </c>
      <c r="S38" s="3">
        <f t="shared" si="5"/>
        <v>0.25925925925925924</v>
      </c>
      <c r="T38" s="3">
        <f t="shared" si="5"/>
        <v>0.22199074074074074</v>
      </c>
      <c r="U38" s="3">
        <f t="shared" si="5"/>
        <v>7.7546296296296294E-2</v>
      </c>
      <c r="V38" s="3">
        <f t="shared" si="5"/>
        <v>8.6342592592592596E-2</v>
      </c>
      <c r="W38" s="3">
        <f t="shared" si="5"/>
        <v>9.2824074074074073E-2</v>
      </c>
      <c r="X38" s="3">
        <f t="shared" si="5"/>
        <v>3.7499999999999999E-2</v>
      </c>
      <c r="Z38" s="3">
        <f t="shared" si="3"/>
        <v>5</v>
      </c>
      <c r="AA38" s="3">
        <f>MIN([1]Stock!$B$18:$C$18)*(1-EXP(-MIN([1]Stock!$B$19:$C$19)*[1]CAA!Z38))</f>
        <v>52.857477023236548</v>
      </c>
      <c r="AB38" s="3">
        <f>MAX([1]Stock!$B$18:$C$18)*(1-EXP(-MAX([1]Stock!$B$19:$C$19)*[1]CAA!Z38))</f>
        <v>59.984773407767143</v>
      </c>
    </row>
    <row r="39" spans="1:28" x14ac:dyDescent="0.25">
      <c r="A39">
        <v>1993</v>
      </c>
      <c r="B39">
        <v>0</v>
      </c>
      <c r="C39">
        <v>43</v>
      </c>
      <c r="D39">
        <v>113</v>
      </c>
      <c r="E39">
        <v>298</v>
      </c>
      <c r="F39">
        <v>274</v>
      </c>
      <c r="G39">
        <v>554</v>
      </c>
      <c r="H39">
        <v>538</v>
      </c>
      <c r="I39">
        <v>474</v>
      </c>
      <c r="J39">
        <v>131</v>
      </c>
      <c r="K39">
        <v>201</v>
      </c>
      <c r="L39">
        <v>185</v>
      </c>
      <c r="N39" s="3">
        <f t="shared" si="1"/>
        <v>0</v>
      </c>
      <c r="O39" s="3">
        <f t="shared" si="4"/>
        <v>1.5297047314123088E-2</v>
      </c>
      <c r="P39" s="3">
        <f t="shared" si="6"/>
        <v>4.0199217360369972E-2</v>
      </c>
      <c r="Q39" s="3">
        <f t="shared" si="6"/>
        <v>0.10601209533973675</v>
      </c>
      <c r="R39" s="3">
        <f t="shared" si="6"/>
        <v>9.7474208466737822E-2</v>
      </c>
      <c r="S39" s="3">
        <f t="shared" si="5"/>
        <v>0.19708288865172535</v>
      </c>
      <c r="T39" s="3">
        <f t="shared" si="5"/>
        <v>0.19139096406972608</v>
      </c>
      <c r="U39" s="3">
        <f t="shared" si="5"/>
        <v>0.16862326574172892</v>
      </c>
      <c r="V39" s="3">
        <f t="shared" si="5"/>
        <v>4.6602632515119174E-2</v>
      </c>
      <c r="W39" s="3">
        <f t="shared" si="5"/>
        <v>7.1504802561366057E-2</v>
      </c>
      <c r="X39" s="3">
        <f t="shared" si="5"/>
        <v>6.5812877979366774E-2</v>
      </c>
      <c r="Z39" s="3">
        <f t="shared" si="3"/>
        <v>5</v>
      </c>
      <c r="AA39" s="3">
        <f>MIN([1]Stock!$B$18:$C$18)*(1-EXP(-MIN([1]Stock!$B$19:$C$19)*[1]CAA!Z39))</f>
        <v>52.857477023236548</v>
      </c>
      <c r="AB39" s="3">
        <f>MAX([1]Stock!$B$18:$C$18)*(1-EXP(-MAX([1]Stock!$B$19:$C$19)*[1]CAA!Z39))</f>
        <v>59.984773407767143</v>
      </c>
    </row>
    <row r="40" spans="1:28" x14ac:dyDescent="0.25">
      <c r="A40">
        <v>1994</v>
      </c>
      <c r="B40">
        <v>0</v>
      </c>
      <c r="C40">
        <v>1</v>
      </c>
      <c r="D40">
        <v>277</v>
      </c>
      <c r="E40">
        <v>191</v>
      </c>
      <c r="F40">
        <v>307</v>
      </c>
      <c r="G40">
        <v>153</v>
      </c>
      <c r="H40">
        <v>423</v>
      </c>
      <c r="I40">
        <v>427</v>
      </c>
      <c r="J40">
        <v>383</v>
      </c>
      <c r="K40">
        <v>125</v>
      </c>
      <c r="L40">
        <v>301</v>
      </c>
      <c r="N40" s="3">
        <f t="shared" si="1"/>
        <v>0</v>
      </c>
      <c r="O40" s="3">
        <f t="shared" si="4"/>
        <v>3.8639876352395672E-4</v>
      </c>
      <c r="P40" s="3">
        <f t="shared" si="6"/>
        <v>0.10703245749613602</v>
      </c>
      <c r="Q40" s="3">
        <f t="shared" si="6"/>
        <v>7.3802163833075737E-2</v>
      </c>
      <c r="R40" s="3">
        <f t="shared" si="6"/>
        <v>0.11862442040185471</v>
      </c>
      <c r="S40" s="3">
        <f t="shared" si="5"/>
        <v>5.9119010819165381E-2</v>
      </c>
      <c r="T40" s="3">
        <f t="shared" si="5"/>
        <v>0.1634466769706337</v>
      </c>
      <c r="U40" s="3">
        <f t="shared" si="5"/>
        <v>0.16499227202472952</v>
      </c>
      <c r="V40" s="3">
        <f t="shared" si="5"/>
        <v>0.14799072642967542</v>
      </c>
      <c r="W40" s="3">
        <f t="shared" si="5"/>
        <v>4.8299845440494593E-2</v>
      </c>
      <c r="X40" s="3">
        <f t="shared" si="5"/>
        <v>0.11630602782071098</v>
      </c>
      <c r="Z40" s="3">
        <f t="shared" si="3"/>
        <v>7</v>
      </c>
      <c r="AA40" s="3">
        <f>MIN([1]Stock!$B$18:$C$18)*(1-EXP(-MIN([1]Stock!$B$19:$C$19)*[1]CAA!Z40))</f>
        <v>56.887476520486608</v>
      </c>
      <c r="AB40" s="3">
        <f>MAX([1]Stock!$B$18:$C$18)*(1-EXP(-MAX([1]Stock!$B$19:$C$19)*[1]CAA!Z40))</f>
        <v>63.763745717863038</v>
      </c>
    </row>
    <row r="41" spans="1:28" x14ac:dyDescent="0.25">
      <c r="A41">
        <v>1995</v>
      </c>
      <c r="B41">
        <v>0</v>
      </c>
      <c r="C41">
        <v>0</v>
      </c>
      <c r="D41">
        <v>804</v>
      </c>
      <c r="E41">
        <v>452</v>
      </c>
      <c r="F41">
        <v>235</v>
      </c>
      <c r="G41">
        <v>226</v>
      </c>
      <c r="H41">
        <v>132</v>
      </c>
      <c r="I41">
        <v>295</v>
      </c>
      <c r="J41">
        <v>290</v>
      </c>
      <c r="K41">
        <v>262</v>
      </c>
      <c r="L41">
        <v>295</v>
      </c>
      <c r="N41" s="3">
        <f t="shared" si="1"/>
        <v>0</v>
      </c>
      <c r="O41" s="3">
        <f t="shared" si="4"/>
        <v>0</v>
      </c>
      <c r="P41" s="3">
        <f t="shared" si="6"/>
        <v>0.26880641925777332</v>
      </c>
      <c r="Q41" s="3">
        <f t="shared" si="6"/>
        <v>0.15112002674690739</v>
      </c>
      <c r="R41" s="3">
        <f t="shared" si="6"/>
        <v>7.8569040454697425E-2</v>
      </c>
      <c r="S41" s="3">
        <f t="shared" si="5"/>
        <v>7.5560013373453694E-2</v>
      </c>
      <c r="T41" s="3">
        <f t="shared" si="5"/>
        <v>4.4132397191574725E-2</v>
      </c>
      <c r="U41" s="3">
        <f t="shared" si="5"/>
        <v>9.8629220996322306E-2</v>
      </c>
      <c r="V41" s="3">
        <f t="shared" si="5"/>
        <v>9.6957539284520222E-2</v>
      </c>
      <c r="W41" s="3">
        <f t="shared" si="5"/>
        <v>8.759612169842862E-2</v>
      </c>
      <c r="X41" s="3">
        <f t="shared" si="5"/>
        <v>9.8629220996322306E-2</v>
      </c>
      <c r="Z41" s="3">
        <f t="shared" si="3"/>
        <v>2</v>
      </c>
      <c r="AA41" s="3">
        <f>MIN([1]Stock!$B$18:$C$18)*(1-EXP(-MIN([1]Stock!$B$19:$C$19)*[1]CAA!Z41))</f>
        <v>34.49333963033407</v>
      </c>
      <c r="AB41" s="3">
        <f>MAX([1]Stock!$B$18:$C$18)*(1-EXP(-MAX([1]Stock!$B$19:$C$19)*[1]CAA!Z41))</f>
        <v>40.546606774806044</v>
      </c>
    </row>
    <row r="42" spans="1:28" x14ac:dyDescent="0.25">
      <c r="A42">
        <v>1996</v>
      </c>
      <c r="B42">
        <v>0</v>
      </c>
      <c r="C42">
        <v>1</v>
      </c>
      <c r="D42">
        <v>326</v>
      </c>
      <c r="E42">
        <v>5234</v>
      </c>
      <c r="F42">
        <v>1019</v>
      </c>
      <c r="G42">
        <v>179</v>
      </c>
      <c r="H42">
        <v>163</v>
      </c>
      <c r="I42">
        <v>161</v>
      </c>
      <c r="J42">
        <v>270</v>
      </c>
      <c r="K42">
        <v>234</v>
      </c>
      <c r="L42">
        <v>394</v>
      </c>
      <c r="N42" s="3">
        <f t="shared" si="1"/>
        <v>0</v>
      </c>
      <c r="O42" s="3">
        <f t="shared" si="4"/>
        <v>1.252975817566721E-4</v>
      </c>
      <c r="P42" s="3">
        <f t="shared" si="6"/>
        <v>4.0847011652675104E-2</v>
      </c>
      <c r="Q42" s="3">
        <f t="shared" si="6"/>
        <v>0.65580754291442178</v>
      </c>
      <c r="R42" s="3">
        <f t="shared" si="6"/>
        <v>0.12767823581004886</v>
      </c>
      <c r="S42" s="3">
        <f t="shared" si="5"/>
        <v>2.2428267134444305E-2</v>
      </c>
      <c r="T42" s="3">
        <f t="shared" si="5"/>
        <v>2.0423505826337552E-2</v>
      </c>
      <c r="U42" s="3">
        <f t="shared" si="5"/>
        <v>2.0172910662824207E-2</v>
      </c>
      <c r="V42" s="3">
        <f t="shared" si="5"/>
        <v>3.3830347074301464E-2</v>
      </c>
      <c r="W42" s="3">
        <f t="shared" si="5"/>
        <v>2.931963413106127E-2</v>
      </c>
      <c r="X42" s="3">
        <f t="shared" si="5"/>
        <v>4.9367247212128804E-2</v>
      </c>
      <c r="Z42" s="3">
        <f t="shared" si="3"/>
        <v>3</v>
      </c>
      <c r="AA42" s="3">
        <f>MIN([1]Stock!$B$18:$C$18)*(1-EXP(-MIN([1]Stock!$B$19:$C$19)*[1]CAA!Z42))</f>
        <v>43.345362005165882</v>
      </c>
      <c r="AB42" s="3">
        <f>MAX([1]Stock!$B$18:$C$18)*(1-EXP(-MAX([1]Stock!$B$19:$C$19)*[1]CAA!Z42))</f>
        <v>50.221262137438259</v>
      </c>
    </row>
    <row r="43" spans="1:28" x14ac:dyDescent="0.25">
      <c r="A43">
        <v>1997</v>
      </c>
      <c r="B43">
        <v>0</v>
      </c>
      <c r="C43">
        <v>0</v>
      </c>
      <c r="D43">
        <v>77</v>
      </c>
      <c r="E43">
        <v>2913</v>
      </c>
      <c r="F43">
        <v>10517</v>
      </c>
      <c r="G43">
        <v>710</v>
      </c>
      <c r="H43">
        <v>116</v>
      </c>
      <c r="I43">
        <v>123</v>
      </c>
      <c r="J43">
        <v>93</v>
      </c>
      <c r="K43">
        <v>220</v>
      </c>
      <c r="L43">
        <v>516</v>
      </c>
      <c r="N43" s="3">
        <f t="shared" si="1"/>
        <v>0</v>
      </c>
      <c r="O43" s="3">
        <f t="shared" si="4"/>
        <v>0</v>
      </c>
      <c r="P43" s="3">
        <f t="shared" si="6"/>
        <v>5.0376185803074911E-3</v>
      </c>
      <c r="Q43" s="3">
        <f t="shared" si="6"/>
        <v>0.19057899901864572</v>
      </c>
      <c r="R43" s="3">
        <f t="shared" si="6"/>
        <v>0.68806018972849203</v>
      </c>
      <c r="S43" s="3">
        <f t="shared" si="5"/>
        <v>4.6450768727510632E-2</v>
      </c>
      <c r="T43" s="3">
        <f t="shared" si="5"/>
        <v>7.589139679424272E-3</v>
      </c>
      <c r="U43" s="3">
        <f t="shared" si="5"/>
        <v>8.0471050049067717E-3</v>
      </c>
      <c r="V43" s="3">
        <f t="shared" si="5"/>
        <v>6.0843964671246321E-3</v>
      </c>
      <c r="W43" s="3">
        <f t="shared" si="5"/>
        <v>1.4393195943735688E-2</v>
      </c>
      <c r="X43" s="3">
        <f t="shared" si="5"/>
        <v>3.3758586849852799E-2</v>
      </c>
      <c r="Z43" s="3">
        <f t="shared" si="3"/>
        <v>4</v>
      </c>
      <c r="AA43" s="3">
        <f>MIN([1]Stock!$B$18:$C$18)*(1-EXP(-MIN([1]Stock!$B$19:$C$19)*[1]CAA!Z43))</f>
        <v>49.107139096030302</v>
      </c>
      <c r="AB43" s="3">
        <f>MAX([1]Stock!$B$18:$C$18)*(1-EXP(-MAX([1]Stock!$B$19:$C$19)*[1]CAA!Z43))</f>
        <v>56.240192824733064</v>
      </c>
    </row>
    <row r="44" spans="1:28" x14ac:dyDescent="0.25">
      <c r="A44">
        <v>1998</v>
      </c>
      <c r="B44">
        <v>0</v>
      </c>
      <c r="C44">
        <v>0</v>
      </c>
      <c r="D44">
        <v>106</v>
      </c>
      <c r="E44">
        <v>1055</v>
      </c>
      <c r="F44">
        <v>5269</v>
      </c>
      <c r="G44">
        <v>9856</v>
      </c>
      <c r="H44">
        <v>446</v>
      </c>
      <c r="I44">
        <v>99</v>
      </c>
      <c r="J44">
        <v>87</v>
      </c>
      <c r="K44">
        <v>95</v>
      </c>
      <c r="L44">
        <v>502</v>
      </c>
      <c r="N44" s="3">
        <f t="shared" si="1"/>
        <v>0</v>
      </c>
      <c r="O44" s="3">
        <f t="shared" si="4"/>
        <v>0</v>
      </c>
      <c r="P44" s="3">
        <f t="shared" si="6"/>
        <v>6.0519554667427915E-3</v>
      </c>
      <c r="Q44" s="3">
        <f t="shared" si="6"/>
        <v>6.0234085069940053E-2</v>
      </c>
      <c r="R44" s="3">
        <f t="shared" si="6"/>
        <v>0.30082786183271482</v>
      </c>
      <c r="S44" s="3">
        <f t="shared" si="5"/>
        <v>0.56271767056808453</v>
      </c>
      <c r="T44" s="3">
        <f t="shared" si="5"/>
        <v>2.5463888095917785E-2</v>
      </c>
      <c r="U44" s="3">
        <f t="shared" si="5"/>
        <v>5.6522980302597774E-3</v>
      </c>
      <c r="V44" s="3">
        <f t="shared" si="5"/>
        <v>4.9671709962888951E-3</v>
      </c>
      <c r="W44" s="3">
        <f t="shared" si="5"/>
        <v>5.423922352269483E-3</v>
      </c>
      <c r="X44" s="3">
        <f t="shared" si="5"/>
        <v>2.8661147587781901E-2</v>
      </c>
      <c r="Z44" s="3">
        <f t="shared" si="3"/>
        <v>5</v>
      </c>
      <c r="AA44" s="3">
        <f>MIN([1]Stock!$B$18:$C$18)*(1-EXP(-MIN([1]Stock!$B$19:$C$19)*[1]CAA!Z44))</f>
        <v>52.857477023236548</v>
      </c>
      <c r="AB44" s="3">
        <f>MAX([1]Stock!$B$18:$C$18)*(1-EXP(-MAX([1]Stock!$B$19:$C$19)*[1]CAA!Z44))</f>
        <v>59.984773407767143</v>
      </c>
    </row>
    <row r="45" spans="1:28" x14ac:dyDescent="0.25">
      <c r="A45">
        <v>1999</v>
      </c>
      <c r="B45">
        <v>0</v>
      </c>
      <c r="C45">
        <v>9</v>
      </c>
      <c r="D45">
        <v>174</v>
      </c>
      <c r="E45">
        <v>1142</v>
      </c>
      <c r="F45">
        <v>942</v>
      </c>
      <c r="G45">
        <v>4677</v>
      </c>
      <c r="H45">
        <v>6619</v>
      </c>
      <c r="I45">
        <v>226</v>
      </c>
      <c r="J45">
        <v>26</v>
      </c>
      <c r="K45">
        <v>20</v>
      </c>
      <c r="L45">
        <v>192</v>
      </c>
      <c r="N45" s="3">
        <f t="shared" si="1"/>
        <v>0</v>
      </c>
      <c r="O45" s="3">
        <f t="shared" si="4"/>
        <v>6.4161973337135525E-4</v>
      </c>
      <c r="P45" s="3">
        <f t="shared" si="6"/>
        <v>1.2404648178512868E-2</v>
      </c>
      <c r="Q45" s="3">
        <f t="shared" si="6"/>
        <v>8.1414415056676404E-2</v>
      </c>
      <c r="R45" s="3">
        <f t="shared" si="6"/>
        <v>6.7156198759535185E-2</v>
      </c>
      <c r="S45" s="3">
        <f t="shared" si="5"/>
        <v>0.33342838810864761</v>
      </c>
      <c r="T45" s="3">
        <f t="shared" si="5"/>
        <v>0.47187566835388894</v>
      </c>
      <c r="U45" s="3">
        <f t="shared" si="5"/>
        <v>1.6111784415769586E-2</v>
      </c>
      <c r="V45" s="3">
        <f t="shared" si="5"/>
        <v>1.8535681186283596E-3</v>
      </c>
      <c r="W45" s="3">
        <f t="shared" si="5"/>
        <v>1.4258216297141227E-3</v>
      </c>
      <c r="X45" s="3">
        <f t="shared" si="5"/>
        <v>1.3687887645255579E-2</v>
      </c>
      <c r="Z45" s="3">
        <f t="shared" si="3"/>
        <v>6</v>
      </c>
      <c r="AA45" s="3">
        <f>MIN([1]Stock!$B$18:$C$18)*(1-EXP(-MIN([1]Stock!$B$19:$C$19)*[1]CAA!Z45))</f>
        <v>55.298570169749006</v>
      </c>
      <c r="AB45" s="3">
        <f>MAX([1]Stock!$B$18:$C$18)*(1-EXP(-MAX([1]Stock!$B$19:$C$19)*[1]CAA!Z45))</f>
        <v>62.314403780888775</v>
      </c>
    </row>
    <row r="46" spans="1:28" x14ac:dyDescent="0.25">
      <c r="A46">
        <v>2000</v>
      </c>
      <c r="B46">
        <v>0</v>
      </c>
      <c r="C46">
        <v>73</v>
      </c>
      <c r="D46">
        <v>1461</v>
      </c>
      <c r="E46">
        <v>3061</v>
      </c>
      <c r="F46">
        <v>210</v>
      </c>
      <c r="G46">
        <v>682</v>
      </c>
      <c r="H46">
        <v>2685</v>
      </c>
      <c r="I46">
        <v>2846</v>
      </c>
      <c r="J46">
        <v>79</v>
      </c>
      <c r="K46">
        <v>1</v>
      </c>
      <c r="L46">
        <v>71</v>
      </c>
      <c r="N46" s="3">
        <f t="shared" si="1"/>
        <v>0</v>
      </c>
      <c r="O46" s="3">
        <f t="shared" si="4"/>
        <v>6.5359477124183009E-3</v>
      </c>
      <c r="P46" s="3">
        <f t="shared" si="6"/>
        <v>0.1308084877786731</v>
      </c>
      <c r="Q46" s="3">
        <f t="shared" si="6"/>
        <v>0.27406213627003312</v>
      </c>
      <c r="R46" s="3">
        <f t="shared" si="6"/>
        <v>1.8802041364491002E-2</v>
      </c>
      <c r="S46" s="3">
        <f t="shared" si="5"/>
        <v>6.1061867669442209E-2</v>
      </c>
      <c r="T46" s="3">
        <f t="shared" si="5"/>
        <v>0.24039752887456353</v>
      </c>
      <c r="U46" s="3">
        <f t="shared" si="5"/>
        <v>0.2548124272540066</v>
      </c>
      <c r="V46" s="3">
        <f t="shared" si="5"/>
        <v>7.073148894260901E-3</v>
      </c>
      <c r="W46" s="3">
        <f t="shared" si="5"/>
        <v>8.9533530307100002E-5</v>
      </c>
      <c r="X46" s="3">
        <f t="shared" si="5"/>
        <v>6.3568806518041008E-3</v>
      </c>
      <c r="Z46" s="3">
        <f t="shared" si="3"/>
        <v>3</v>
      </c>
      <c r="AA46" s="3">
        <f>MIN([1]Stock!$B$18:$C$18)*(1-EXP(-MIN([1]Stock!$B$19:$C$19)*[1]CAA!Z46))</f>
        <v>43.345362005165882</v>
      </c>
      <c r="AB46" s="3">
        <f>MAX([1]Stock!$B$18:$C$18)*(1-EXP(-MAX([1]Stock!$B$19:$C$19)*[1]CAA!Z46))</f>
        <v>50.221262137438259</v>
      </c>
    </row>
    <row r="47" spans="1:28" x14ac:dyDescent="0.25">
      <c r="A47">
        <v>2001</v>
      </c>
      <c r="B47">
        <v>0</v>
      </c>
      <c r="C47">
        <v>19</v>
      </c>
      <c r="D47">
        <v>4380</v>
      </c>
      <c r="E47">
        <v>3128</v>
      </c>
      <c r="F47">
        <v>2423</v>
      </c>
      <c r="G47">
        <v>173</v>
      </c>
      <c r="H47">
        <v>451</v>
      </c>
      <c r="I47">
        <v>1151</v>
      </c>
      <c r="J47">
        <v>1375</v>
      </c>
      <c r="K47">
        <v>17</v>
      </c>
      <c r="L47">
        <v>18</v>
      </c>
      <c r="N47" s="3">
        <f t="shared" si="1"/>
        <v>0</v>
      </c>
      <c r="O47" s="3">
        <f t="shared" si="4"/>
        <v>1.4465169394746859E-3</v>
      </c>
      <c r="P47" s="3">
        <f t="shared" si="6"/>
        <v>0.33346022078416443</v>
      </c>
      <c r="Q47" s="3">
        <f t="shared" si="6"/>
        <v>0.23814236771983252</v>
      </c>
      <c r="R47" s="3">
        <f t="shared" si="6"/>
        <v>0.18446897601827178</v>
      </c>
      <c r="S47" s="3">
        <f t="shared" si="5"/>
        <v>1.3170917396269509E-2</v>
      </c>
      <c r="T47" s="3">
        <f t="shared" si="5"/>
        <v>3.4335744194899126E-2</v>
      </c>
      <c r="U47" s="3">
        <f t="shared" si="5"/>
        <v>8.7628473543966495E-2</v>
      </c>
      <c r="V47" s="3">
        <f t="shared" si="5"/>
        <v>0.10468214693566806</v>
      </c>
      <c r="W47" s="3">
        <f t="shared" si="5"/>
        <v>1.2942519984773507E-3</v>
      </c>
      <c r="X47" s="3">
        <f t="shared" si="5"/>
        <v>1.3703844689760183E-3</v>
      </c>
      <c r="Z47" s="3">
        <f t="shared" si="3"/>
        <v>2</v>
      </c>
      <c r="AA47" s="3">
        <f>MIN([1]Stock!$B$18:$C$18)*(1-EXP(-MIN([1]Stock!$B$19:$C$19)*[1]CAA!Z47))</f>
        <v>34.49333963033407</v>
      </c>
      <c r="AB47" s="3">
        <f>MAX([1]Stock!$B$18:$C$18)*(1-EXP(-MAX([1]Stock!$B$19:$C$19)*[1]CAA!Z47))</f>
        <v>40.546606774806044</v>
      </c>
    </row>
    <row r="48" spans="1:28" x14ac:dyDescent="0.25">
      <c r="A48">
        <v>2002</v>
      </c>
      <c r="B48">
        <v>0</v>
      </c>
      <c r="C48">
        <v>0</v>
      </c>
      <c r="D48">
        <v>1515</v>
      </c>
      <c r="E48">
        <v>14039</v>
      </c>
      <c r="F48">
        <v>2879</v>
      </c>
      <c r="G48">
        <v>1200</v>
      </c>
      <c r="H48">
        <v>133</v>
      </c>
      <c r="I48">
        <v>239</v>
      </c>
      <c r="J48">
        <v>843</v>
      </c>
      <c r="K48">
        <v>1095</v>
      </c>
      <c r="L48">
        <v>33</v>
      </c>
      <c r="N48" s="3">
        <f t="shared" si="1"/>
        <v>0</v>
      </c>
      <c r="O48" s="3">
        <f t="shared" si="4"/>
        <v>0</v>
      </c>
      <c r="P48" s="3">
        <f t="shared" si="6"/>
        <v>6.8938842373498357E-2</v>
      </c>
      <c r="Q48" s="3">
        <f t="shared" si="6"/>
        <v>0.63883327266108481</v>
      </c>
      <c r="R48" s="3">
        <f t="shared" si="6"/>
        <v>0.13100655260283947</v>
      </c>
      <c r="S48" s="3">
        <f t="shared" si="5"/>
        <v>5.460502366217692E-2</v>
      </c>
      <c r="T48" s="3">
        <f t="shared" si="5"/>
        <v>6.0520567892246085E-3</v>
      </c>
      <c r="U48" s="3">
        <f t="shared" si="5"/>
        <v>1.0875500546050236E-2</v>
      </c>
      <c r="V48" s="3">
        <f t="shared" si="5"/>
        <v>3.8360029122679287E-2</v>
      </c>
      <c r="W48" s="3">
        <f t="shared" si="5"/>
        <v>4.9827084091736439E-2</v>
      </c>
      <c r="X48" s="3">
        <f t="shared" si="5"/>
        <v>1.5016381507098654E-3</v>
      </c>
      <c r="Z48" s="3">
        <f t="shared" si="3"/>
        <v>3</v>
      </c>
      <c r="AA48" s="3">
        <f>MIN([1]Stock!$B$18:$C$18)*(1-EXP(-MIN([1]Stock!$B$19:$C$19)*[1]CAA!Z48))</f>
        <v>43.345362005165882</v>
      </c>
      <c r="AB48" s="3">
        <f>MAX([1]Stock!$B$18:$C$18)*(1-EXP(-MAX([1]Stock!$B$19:$C$19)*[1]CAA!Z48))</f>
        <v>50.221262137438259</v>
      </c>
    </row>
    <row r="49" spans="1:28" x14ac:dyDescent="0.25">
      <c r="A49">
        <v>2003</v>
      </c>
      <c r="B49">
        <v>0</v>
      </c>
      <c r="C49">
        <v>0</v>
      </c>
      <c r="D49">
        <v>133</v>
      </c>
      <c r="E49">
        <v>3443</v>
      </c>
      <c r="F49">
        <v>13579</v>
      </c>
      <c r="G49">
        <v>2229</v>
      </c>
      <c r="H49">
        <v>951</v>
      </c>
      <c r="I49">
        <v>163</v>
      </c>
      <c r="J49">
        <v>335</v>
      </c>
      <c r="K49">
        <v>860</v>
      </c>
      <c r="L49">
        <v>935</v>
      </c>
      <c r="N49" s="3">
        <f t="shared" si="1"/>
        <v>0</v>
      </c>
      <c r="O49" s="3">
        <f t="shared" si="4"/>
        <v>0</v>
      </c>
      <c r="P49" s="3">
        <f t="shared" si="6"/>
        <v>5.8776736786282481E-3</v>
      </c>
      <c r="Q49" s="3">
        <f t="shared" si="6"/>
        <v>0.15215662011666961</v>
      </c>
      <c r="R49" s="3">
        <f t="shared" si="6"/>
        <v>0.60009722467739079</v>
      </c>
      <c r="S49" s="3">
        <f t="shared" si="5"/>
        <v>9.8506275410995228E-2</v>
      </c>
      <c r="T49" s="3">
        <f t="shared" si="5"/>
        <v>4.202757645395086E-2</v>
      </c>
      <c r="U49" s="3">
        <f t="shared" si="5"/>
        <v>7.203464733957928E-3</v>
      </c>
      <c r="V49" s="3">
        <f t="shared" si="5"/>
        <v>1.480466678451476E-2</v>
      </c>
      <c r="W49" s="3">
        <f t="shared" si="5"/>
        <v>3.8006010252784161E-2</v>
      </c>
      <c r="X49" s="3">
        <f t="shared" si="5"/>
        <v>4.1320487891108364E-2</v>
      </c>
      <c r="Z49" s="3">
        <f t="shared" si="3"/>
        <v>4</v>
      </c>
      <c r="AA49" s="3">
        <f>MIN([1]Stock!$B$18:$C$18)*(1-EXP(-MIN([1]Stock!$B$19:$C$19)*[1]CAA!Z49))</f>
        <v>49.107139096030302</v>
      </c>
      <c r="AB49" s="3">
        <f>MAX([1]Stock!$B$18:$C$18)*(1-EXP(-MAX([1]Stock!$B$19:$C$19)*[1]CAA!Z49))</f>
        <v>56.240192824733064</v>
      </c>
    </row>
    <row r="50" spans="1:28" x14ac:dyDescent="0.25">
      <c r="A50">
        <v>2004</v>
      </c>
      <c r="B50">
        <v>0</v>
      </c>
      <c r="C50">
        <v>3</v>
      </c>
      <c r="D50">
        <v>245</v>
      </c>
      <c r="E50">
        <v>2023</v>
      </c>
      <c r="F50">
        <v>4841</v>
      </c>
      <c r="G50">
        <v>10510</v>
      </c>
      <c r="H50">
        <v>1172</v>
      </c>
      <c r="I50">
        <v>412</v>
      </c>
      <c r="J50">
        <v>90</v>
      </c>
      <c r="K50">
        <v>167</v>
      </c>
      <c r="L50">
        <v>818</v>
      </c>
      <c r="N50" s="3">
        <f t="shared" si="1"/>
        <v>0</v>
      </c>
      <c r="O50" s="3">
        <f t="shared" si="4"/>
        <v>1.4792170011340664E-4</v>
      </c>
      <c r="P50" s="3">
        <f t="shared" si="6"/>
        <v>1.2080272175928209E-2</v>
      </c>
      <c r="Q50" s="3">
        <f t="shared" si="6"/>
        <v>9.9748533109807205E-2</v>
      </c>
      <c r="R50" s="3">
        <f t="shared" si="6"/>
        <v>0.23869631674966718</v>
      </c>
      <c r="S50" s="3">
        <f t="shared" si="5"/>
        <v>0.51821902273063458</v>
      </c>
      <c r="T50" s="3">
        <f t="shared" si="5"/>
        <v>5.7788077510970856E-2</v>
      </c>
      <c r="U50" s="3">
        <f t="shared" si="5"/>
        <v>2.0314580148907843E-2</v>
      </c>
      <c r="V50" s="3">
        <f t="shared" si="5"/>
        <v>4.4376510034021995E-3</v>
      </c>
      <c r="W50" s="3">
        <f t="shared" si="5"/>
        <v>8.2343079729796358E-3</v>
      </c>
      <c r="X50" s="3">
        <f t="shared" si="5"/>
        <v>4.0333316897588879E-2</v>
      </c>
      <c r="Z50" s="3">
        <f t="shared" si="3"/>
        <v>5</v>
      </c>
      <c r="AA50" s="3">
        <f>MIN([1]Stock!$B$18:$C$18)*(1-EXP(-MIN([1]Stock!$B$19:$C$19)*[1]CAA!Z50))</f>
        <v>52.857477023236548</v>
      </c>
      <c r="AB50" s="3">
        <f>MAX([1]Stock!$B$18:$C$18)*(1-EXP(-MAX([1]Stock!$B$19:$C$19)*[1]CAA!Z50))</f>
        <v>59.984773407767143</v>
      </c>
    </row>
    <row r="51" spans="1:28" x14ac:dyDescent="0.25">
      <c r="A51">
        <v>2005</v>
      </c>
      <c r="B51">
        <v>0</v>
      </c>
      <c r="C51">
        <v>0</v>
      </c>
      <c r="D51">
        <v>84</v>
      </c>
      <c r="E51">
        <v>1659</v>
      </c>
      <c r="F51">
        <v>3824</v>
      </c>
      <c r="G51">
        <v>6703</v>
      </c>
      <c r="H51">
        <v>6082</v>
      </c>
      <c r="I51">
        <v>538</v>
      </c>
      <c r="J51">
        <v>146</v>
      </c>
      <c r="K51">
        <v>28</v>
      </c>
      <c r="L51">
        <v>153</v>
      </c>
      <c r="N51" s="3">
        <f t="shared" si="1"/>
        <v>0</v>
      </c>
      <c r="O51" s="3">
        <f t="shared" si="4"/>
        <v>0</v>
      </c>
      <c r="P51" s="3">
        <f t="shared" si="6"/>
        <v>4.3711297288858827E-3</v>
      </c>
      <c r="Q51" s="3">
        <f t="shared" si="6"/>
        <v>8.6329812145496176E-2</v>
      </c>
      <c r="R51" s="3">
        <f t="shared" si="6"/>
        <v>0.19899047718166207</v>
      </c>
      <c r="S51" s="3">
        <f t="shared" si="5"/>
        <v>0.34880574491335797</v>
      </c>
      <c r="T51" s="3">
        <f t="shared" si="5"/>
        <v>0.31649060727480877</v>
      </c>
      <c r="U51" s="3">
        <f t="shared" si="5"/>
        <v>2.7996045168340533E-2</v>
      </c>
      <c r="V51" s="3">
        <f t="shared" si="5"/>
        <v>7.5974397668730808E-3</v>
      </c>
      <c r="W51" s="3">
        <f t="shared" si="5"/>
        <v>1.4570432429619608E-3</v>
      </c>
      <c r="X51" s="3">
        <f t="shared" si="5"/>
        <v>7.9617005776135719E-3</v>
      </c>
      <c r="Z51" s="3">
        <f t="shared" si="3"/>
        <v>5</v>
      </c>
      <c r="AA51" s="3">
        <f>MIN([1]Stock!$B$18:$C$18)*(1-EXP(-MIN([1]Stock!$B$19:$C$19)*[1]CAA!Z51))</f>
        <v>52.857477023236548</v>
      </c>
      <c r="AB51" s="3">
        <f>MAX([1]Stock!$B$18:$C$18)*(1-EXP(-MAX([1]Stock!$B$19:$C$19)*[1]CAA!Z51))</f>
        <v>59.984773407767143</v>
      </c>
    </row>
    <row r="52" spans="1:28" x14ac:dyDescent="0.25">
      <c r="A52">
        <v>2006</v>
      </c>
      <c r="B52">
        <v>0</v>
      </c>
      <c r="C52">
        <v>0</v>
      </c>
      <c r="D52">
        <v>246</v>
      </c>
      <c r="E52">
        <v>444</v>
      </c>
      <c r="F52">
        <v>2554</v>
      </c>
      <c r="G52">
        <v>3931</v>
      </c>
      <c r="H52">
        <v>5397</v>
      </c>
      <c r="I52">
        <v>3263</v>
      </c>
      <c r="J52">
        <v>136</v>
      </c>
      <c r="K52">
        <v>63</v>
      </c>
      <c r="L52">
        <v>70</v>
      </c>
      <c r="N52" s="3">
        <f t="shared" si="1"/>
        <v>0</v>
      </c>
      <c r="O52" s="3">
        <f t="shared" si="4"/>
        <v>0</v>
      </c>
      <c r="P52" s="3">
        <f t="shared" si="6"/>
        <v>1.5275707898658718E-2</v>
      </c>
      <c r="Q52" s="3">
        <f t="shared" si="6"/>
        <v>2.7570789865871834E-2</v>
      </c>
      <c r="R52" s="3">
        <f t="shared" si="6"/>
        <v>0.15859413810233483</v>
      </c>
      <c r="S52" s="3">
        <f t="shared" si="5"/>
        <v>0.24410084451068056</v>
      </c>
      <c r="T52" s="3">
        <f t="shared" si="5"/>
        <v>0.33513412816691507</v>
      </c>
      <c r="U52" s="3">
        <f t="shared" si="5"/>
        <v>0.20262046696472927</v>
      </c>
      <c r="V52" s="3">
        <f t="shared" si="5"/>
        <v>8.4451068057625443E-3</v>
      </c>
      <c r="W52" s="3">
        <f t="shared" si="5"/>
        <v>3.912071535022355E-3</v>
      </c>
      <c r="X52" s="3">
        <f t="shared" si="5"/>
        <v>4.3467461500248383E-3</v>
      </c>
      <c r="Z52" s="3">
        <f t="shared" si="3"/>
        <v>6</v>
      </c>
      <c r="AA52" s="3">
        <f>MIN([1]Stock!$B$18:$C$18)*(1-EXP(-MIN([1]Stock!$B$19:$C$19)*[1]CAA!Z52))</f>
        <v>55.298570169749006</v>
      </c>
      <c r="AB52" s="3">
        <f>MAX([1]Stock!$B$18:$C$18)*(1-EXP(-MAX([1]Stock!$B$19:$C$19)*[1]CAA!Z52))</f>
        <v>62.314403780888775</v>
      </c>
    </row>
    <row r="53" spans="1:28" x14ac:dyDescent="0.25">
      <c r="A53">
        <v>2007</v>
      </c>
      <c r="B53">
        <v>0</v>
      </c>
      <c r="C53">
        <v>0</v>
      </c>
      <c r="D53">
        <v>76</v>
      </c>
      <c r="E53">
        <v>982</v>
      </c>
      <c r="F53">
        <v>547</v>
      </c>
      <c r="G53">
        <v>2732</v>
      </c>
      <c r="H53">
        <v>3310</v>
      </c>
      <c r="I53">
        <v>2758</v>
      </c>
      <c r="J53">
        <v>1117</v>
      </c>
      <c r="K53">
        <v>89</v>
      </c>
      <c r="L53">
        <v>9</v>
      </c>
      <c r="N53" s="3">
        <f t="shared" si="1"/>
        <v>0</v>
      </c>
      <c r="O53" s="3">
        <f t="shared" si="4"/>
        <v>0</v>
      </c>
      <c r="P53" s="3">
        <f t="shared" si="6"/>
        <v>6.5404475043029263E-3</v>
      </c>
      <c r="Q53" s="3">
        <f t="shared" si="6"/>
        <v>8.4509466437177286E-2</v>
      </c>
      <c r="R53" s="3">
        <f t="shared" si="6"/>
        <v>4.7074010327022374E-2</v>
      </c>
      <c r="S53" s="3">
        <f t="shared" si="5"/>
        <v>0.2351118760757315</v>
      </c>
      <c r="T53" s="3">
        <f t="shared" si="5"/>
        <v>0.28485370051635112</v>
      </c>
      <c r="U53" s="3">
        <f t="shared" si="5"/>
        <v>0.23734939759036144</v>
      </c>
      <c r="V53" s="3">
        <f t="shared" si="5"/>
        <v>9.6127366609294315E-2</v>
      </c>
      <c r="W53" s="3">
        <f t="shared" si="5"/>
        <v>7.6592082616178999E-3</v>
      </c>
      <c r="X53" s="3">
        <f t="shared" si="5"/>
        <v>7.7452667814113601E-4</v>
      </c>
      <c r="Z53" s="3">
        <f t="shared" si="3"/>
        <v>6</v>
      </c>
      <c r="AA53" s="3">
        <f>MIN([1]Stock!$B$18:$C$18)*(1-EXP(-MIN([1]Stock!$B$19:$C$19)*[1]CAA!Z53))</f>
        <v>55.298570169749006</v>
      </c>
      <c r="AB53" s="3">
        <f>MAX([1]Stock!$B$18:$C$18)*(1-EXP(-MAX([1]Stock!$B$19:$C$19)*[1]CAA!Z53))</f>
        <v>62.314403780888775</v>
      </c>
    </row>
    <row r="54" spans="1:28" x14ac:dyDescent="0.25">
      <c r="Z54" s="3">
        <f>AVERAGE(Z3:Z53)</f>
        <v>3.8823529411764706</v>
      </c>
      <c r="AA54" s="3">
        <f>AVERAGE(AA3:AA53)</f>
        <v>47.106186684224568</v>
      </c>
      <c r="AB54" s="3">
        <f>AVERAGE(AB3:AB53)</f>
        <v>54.026370786367764</v>
      </c>
    </row>
    <row r="55" spans="1:28" x14ac:dyDescent="0.25">
      <c r="AA55" s="3">
        <f>AVERAGE(AA3:AA54)</f>
        <v>47.106186684224568</v>
      </c>
      <c r="AB55" s="3">
        <f>AVERAGE(AB3:AB54)</f>
        <v>54.026370786367764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9"/>
  <sheetViews>
    <sheetView workbookViewId="0">
      <selection activeCell="D29" sqref="D29"/>
    </sheetView>
  </sheetViews>
  <sheetFormatPr defaultRowHeight="15" x14ac:dyDescent="0.25"/>
  <cols>
    <col min="1" max="1" width="12.85546875" bestFit="1" customWidth="1"/>
    <col min="3" max="3" width="9.28515625" bestFit="1" customWidth="1"/>
  </cols>
  <sheetData>
    <row r="1" spans="1:15" x14ac:dyDescent="0.25">
      <c r="A1" t="s">
        <v>137</v>
      </c>
    </row>
    <row r="3" spans="1:15" x14ac:dyDescent="0.25">
      <c r="A3" t="s">
        <v>138</v>
      </c>
      <c r="B3" t="s">
        <v>139</v>
      </c>
      <c r="C3" t="s">
        <v>3</v>
      </c>
      <c r="D3" t="s">
        <v>28</v>
      </c>
      <c r="E3" t="s">
        <v>29</v>
      </c>
      <c r="F3" t="s">
        <v>140</v>
      </c>
      <c r="G3" t="s">
        <v>141</v>
      </c>
      <c r="H3" t="s">
        <v>142</v>
      </c>
      <c r="I3" t="s">
        <v>143</v>
      </c>
      <c r="J3" t="s">
        <v>144</v>
      </c>
      <c r="K3" t="s">
        <v>145</v>
      </c>
      <c r="L3" t="s">
        <v>146</v>
      </c>
      <c r="M3" t="s">
        <v>147</v>
      </c>
      <c r="N3" t="s">
        <v>148</v>
      </c>
      <c r="O3" t="s">
        <v>149</v>
      </c>
    </row>
    <row r="4" spans="1:15" x14ac:dyDescent="0.25">
      <c r="A4" t="s">
        <v>150</v>
      </c>
      <c r="B4" t="s">
        <v>151</v>
      </c>
      <c r="C4" t="s">
        <v>152</v>
      </c>
      <c r="D4">
        <v>5.1900000000000002E-3</v>
      </c>
      <c r="E4">
        <v>3.1549999999999998</v>
      </c>
      <c r="F4">
        <v>0.5</v>
      </c>
      <c r="G4" t="s">
        <v>153</v>
      </c>
      <c r="M4" t="s">
        <v>154</v>
      </c>
      <c r="N4" t="s">
        <v>155</v>
      </c>
      <c r="O4">
        <v>6014</v>
      </c>
    </row>
    <row r="5" spans="1:15" x14ac:dyDescent="0.25">
      <c r="A5" t="s">
        <v>150</v>
      </c>
      <c r="B5" t="s">
        <v>151</v>
      </c>
      <c r="C5" t="s">
        <v>152</v>
      </c>
      <c r="D5">
        <v>1.32E-2</v>
      </c>
      <c r="E5">
        <v>2.9009999999999998</v>
      </c>
      <c r="F5">
        <v>0.5</v>
      </c>
      <c r="G5" t="s">
        <v>153</v>
      </c>
      <c r="M5" t="s">
        <v>156</v>
      </c>
      <c r="N5" t="s">
        <v>157</v>
      </c>
      <c r="O5">
        <v>6014</v>
      </c>
    </row>
    <row r="6" spans="1:15" x14ac:dyDescent="0.25">
      <c r="A6" t="s">
        <v>150</v>
      </c>
      <c r="B6" t="s">
        <v>151</v>
      </c>
      <c r="C6" t="s">
        <v>152</v>
      </c>
      <c r="D6">
        <v>6.1799999999999997E-3</v>
      </c>
      <c r="E6">
        <v>3.1150000000000002</v>
      </c>
      <c r="F6">
        <v>0.6</v>
      </c>
      <c r="G6" t="s">
        <v>158</v>
      </c>
      <c r="J6" t="s">
        <v>159</v>
      </c>
      <c r="L6">
        <v>793</v>
      </c>
      <c r="M6" t="s">
        <v>160</v>
      </c>
      <c r="N6" t="s">
        <v>161</v>
      </c>
      <c r="O6">
        <v>54271</v>
      </c>
    </row>
    <row r="7" spans="1:15" x14ac:dyDescent="0.25">
      <c r="A7" t="s">
        <v>150</v>
      </c>
      <c r="B7" t="s">
        <v>151</v>
      </c>
      <c r="C7" t="s">
        <v>152</v>
      </c>
      <c r="D7">
        <v>4.7000000000000002E-3</v>
      </c>
      <c r="E7">
        <v>3.1937000000000002</v>
      </c>
      <c r="F7">
        <v>0.99</v>
      </c>
      <c r="G7" t="s">
        <v>162</v>
      </c>
      <c r="H7">
        <v>10.5</v>
      </c>
      <c r="I7">
        <v>72.5</v>
      </c>
      <c r="J7" t="s">
        <v>159</v>
      </c>
      <c r="K7">
        <v>0.98799999999999999</v>
      </c>
      <c r="L7">
        <v>8735</v>
      </c>
      <c r="N7" t="s">
        <v>163</v>
      </c>
      <c r="O7">
        <v>106276</v>
      </c>
    </row>
    <row r="8" spans="1:15" x14ac:dyDescent="0.25">
      <c r="A8" t="s">
        <v>150</v>
      </c>
      <c r="B8" t="s">
        <v>151</v>
      </c>
      <c r="C8" t="s">
        <v>152</v>
      </c>
      <c r="D8">
        <v>5.3E-3</v>
      </c>
      <c r="E8">
        <v>3.1516999999999999</v>
      </c>
      <c r="F8">
        <v>0.99</v>
      </c>
      <c r="G8" t="s">
        <v>164</v>
      </c>
      <c r="H8">
        <v>10.5</v>
      </c>
      <c r="I8">
        <v>69.5</v>
      </c>
      <c r="J8" t="s">
        <v>159</v>
      </c>
      <c r="K8">
        <v>0.98699999999999999</v>
      </c>
      <c r="L8">
        <v>8499</v>
      </c>
      <c r="N8" t="s">
        <v>163</v>
      </c>
      <c r="O8">
        <v>106276</v>
      </c>
    </row>
    <row r="9" spans="1:15" x14ac:dyDescent="0.25">
      <c r="A9" t="s">
        <v>150</v>
      </c>
      <c r="B9" t="s">
        <v>151</v>
      </c>
      <c r="C9" t="s">
        <v>152</v>
      </c>
      <c r="D9">
        <v>3.3999999999999998E-3</v>
      </c>
      <c r="E9">
        <v>3.3003</v>
      </c>
      <c r="F9">
        <v>0.98</v>
      </c>
      <c r="G9" t="s">
        <v>153</v>
      </c>
      <c r="H9">
        <v>15.5</v>
      </c>
      <c r="I9">
        <v>70.5</v>
      </c>
      <c r="J9" t="s">
        <v>159</v>
      </c>
      <c r="K9">
        <v>0.98199999999999998</v>
      </c>
      <c r="L9">
        <v>137</v>
      </c>
      <c r="N9" t="s">
        <v>165</v>
      </c>
      <c r="O9">
        <v>106276</v>
      </c>
    </row>
    <row r="10" spans="1:15" x14ac:dyDescent="0.25">
      <c r="A10" t="s">
        <v>150</v>
      </c>
      <c r="B10" t="s">
        <v>151</v>
      </c>
      <c r="C10" t="s">
        <v>152</v>
      </c>
      <c r="D10">
        <v>4.4999999999999997E-3</v>
      </c>
      <c r="E10">
        <v>3.1955</v>
      </c>
      <c r="F10">
        <v>0.99</v>
      </c>
      <c r="G10" t="s">
        <v>153</v>
      </c>
      <c r="H10">
        <v>7.5</v>
      </c>
      <c r="I10">
        <v>69.5</v>
      </c>
      <c r="J10" t="s">
        <v>159</v>
      </c>
      <c r="K10">
        <v>0.98799999999999999</v>
      </c>
      <c r="L10">
        <v>6417</v>
      </c>
      <c r="N10" t="s">
        <v>166</v>
      </c>
      <c r="O10">
        <v>106276</v>
      </c>
    </row>
    <row r="11" spans="1:15" x14ac:dyDescent="0.25">
      <c r="A11" t="s">
        <v>150</v>
      </c>
      <c r="B11" t="s">
        <v>151</v>
      </c>
      <c r="C11" t="s">
        <v>152</v>
      </c>
      <c r="D11">
        <v>4.5999999999999999E-3</v>
      </c>
      <c r="E11">
        <v>3.1932</v>
      </c>
      <c r="F11">
        <v>0.99</v>
      </c>
      <c r="G11" t="s">
        <v>153</v>
      </c>
      <c r="H11">
        <v>7.5</v>
      </c>
      <c r="I11">
        <v>72.5</v>
      </c>
      <c r="J11" t="s">
        <v>159</v>
      </c>
      <c r="K11">
        <v>0.98799999999999999</v>
      </c>
      <c r="L11">
        <v>11461</v>
      </c>
      <c r="N11" t="s">
        <v>167</v>
      </c>
      <c r="O11">
        <v>106276</v>
      </c>
    </row>
    <row r="12" spans="1:15" x14ac:dyDescent="0.25">
      <c r="A12" t="s">
        <v>150</v>
      </c>
      <c r="B12" t="s">
        <v>151</v>
      </c>
      <c r="C12" t="s">
        <v>152</v>
      </c>
      <c r="D12">
        <v>4.7000000000000002E-3</v>
      </c>
      <c r="E12">
        <v>3.1861999999999999</v>
      </c>
      <c r="F12">
        <v>0.99</v>
      </c>
      <c r="G12" t="s">
        <v>153</v>
      </c>
      <c r="H12">
        <v>10.5</v>
      </c>
      <c r="I12">
        <v>72.5</v>
      </c>
      <c r="J12" t="s">
        <v>159</v>
      </c>
      <c r="K12">
        <v>0.98899999999999999</v>
      </c>
      <c r="L12">
        <v>4907</v>
      </c>
      <c r="N12" t="s">
        <v>168</v>
      </c>
      <c r="O12">
        <v>106276</v>
      </c>
    </row>
    <row r="13" spans="1:15" x14ac:dyDescent="0.25">
      <c r="A13" t="s">
        <v>150</v>
      </c>
      <c r="B13" t="s">
        <v>151</v>
      </c>
      <c r="C13" t="s">
        <v>152</v>
      </c>
      <c r="D13">
        <v>4.7999999999999996E-3</v>
      </c>
      <c r="E13">
        <v>3.1779000000000002</v>
      </c>
      <c r="F13">
        <v>0.97</v>
      </c>
      <c r="G13" t="s">
        <v>153</v>
      </c>
      <c r="H13">
        <v>17.5</v>
      </c>
      <c r="I13">
        <v>70.5</v>
      </c>
      <c r="J13" t="s">
        <v>159</v>
      </c>
      <c r="K13">
        <v>0.97199999999999998</v>
      </c>
      <c r="L13">
        <v>55</v>
      </c>
      <c r="N13" t="s">
        <v>169</v>
      </c>
      <c r="O13">
        <v>106276</v>
      </c>
    </row>
    <row r="14" spans="1:15" x14ac:dyDescent="0.25">
      <c r="A14" t="s">
        <v>150</v>
      </c>
      <c r="B14" t="s">
        <v>151</v>
      </c>
      <c r="C14" t="s">
        <v>152</v>
      </c>
      <c r="D14">
        <v>5.0000000000000001E-3</v>
      </c>
      <c r="E14">
        <v>3.1760999999999999</v>
      </c>
      <c r="F14">
        <v>0.99</v>
      </c>
      <c r="G14" t="s">
        <v>153</v>
      </c>
      <c r="H14">
        <v>6.5</v>
      </c>
      <c r="I14">
        <v>72.5</v>
      </c>
      <c r="J14" t="s">
        <v>159</v>
      </c>
      <c r="K14">
        <v>0.98699999999999999</v>
      </c>
      <c r="L14">
        <v>16770</v>
      </c>
      <c r="N14" t="s">
        <v>170</v>
      </c>
      <c r="O14">
        <v>106276</v>
      </c>
    </row>
    <row r="15" spans="1:15" x14ac:dyDescent="0.25">
      <c r="A15" t="s">
        <v>150</v>
      </c>
      <c r="B15" t="s">
        <v>151</v>
      </c>
      <c r="C15" t="s">
        <v>152</v>
      </c>
      <c r="D15">
        <v>6.3E-3</v>
      </c>
      <c r="E15">
        <v>3.1204999999999998</v>
      </c>
      <c r="F15">
        <v>0.99</v>
      </c>
      <c r="G15" t="s">
        <v>153</v>
      </c>
      <c r="H15">
        <v>6.5</v>
      </c>
      <c r="I15">
        <v>66.5</v>
      </c>
      <c r="J15" t="s">
        <v>159</v>
      </c>
      <c r="K15">
        <v>0.98699999999999999</v>
      </c>
      <c r="L15">
        <v>2439</v>
      </c>
      <c r="N15" t="s">
        <v>171</v>
      </c>
      <c r="O15">
        <v>106276</v>
      </c>
    </row>
    <row r="16" spans="1:15" x14ac:dyDescent="0.25">
      <c r="A16" t="s">
        <v>150</v>
      </c>
      <c r="B16" t="s">
        <v>151</v>
      </c>
      <c r="C16" t="s">
        <v>152</v>
      </c>
      <c r="D16">
        <v>6.4999999999999997E-3</v>
      </c>
      <c r="E16">
        <v>3.0996999999999999</v>
      </c>
      <c r="F16">
        <v>0.96</v>
      </c>
      <c r="G16" t="s">
        <v>153</v>
      </c>
      <c r="H16">
        <v>18.5</v>
      </c>
      <c r="I16">
        <v>56.5</v>
      </c>
      <c r="J16" t="s">
        <v>159</v>
      </c>
      <c r="K16">
        <v>0.96</v>
      </c>
      <c r="L16">
        <v>395</v>
      </c>
      <c r="N16" t="s">
        <v>172</v>
      </c>
      <c r="O16">
        <v>106276</v>
      </c>
    </row>
    <row r="17" spans="1:15" x14ac:dyDescent="0.25">
      <c r="A17" t="s">
        <v>150</v>
      </c>
      <c r="B17" t="s">
        <v>151</v>
      </c>
      <c r="C17" t="s">
        <v>152</v>
      </c>
      <c r="D17">
        <v>6.4999999999999997E-3</v>
      </c>
      <c r="E17">
        <v>3.1082999999999998</v>
      </c>
      <c r="F17">
        <v>0.99</v>
      </c>
      <c r="G17" t="s">
        <v>153</v>
      </c>
      <c r="H17">
        <v>6.5</v>
      </c>
      <c r="I17">
        <v>66.5</v>
      </c>
      <c r="J17" t="s">
        <v>159</v>
      </c>
      <c r="K17">
        <v>0.98699999999999999</v>
      </c>
      <c r="L17">
        <v>5148</v>
      </c>
      <c r="N17" t="s">
        <v>173</v>
      </c>
      <c r="O17">
        <v>106276</v>
      </c>
    </row>
    <row r="18" spans="1:15" x14ac:dyDescent="0.25">
      <c r="A18" t="s">
        <v>150</v>
      </c>
      <c r="B18" t="s">
        <v>151</v>
      </c>
      <c r="C18" t="s">
        <v>152</v>
      </c>
      <c r="D18">
        <v>6.7999999999999996E-3</v>
      </c>
      <c r="E18">
        <v>3.0956000000000001</v>
      </c>
      <c r="F18">
        <v>0.99</v>
      </c>
      <c r="G18" t="s">
        <v>153</v>
      </c>
      <c r="H18">
        <v>6.5</v>
      </c>
      <c r="I18">
        <v>54.5</v>
      </c>
      <c r="J18" t="s">
        <v>159</v>
      </c>
      <c r="K18">
        <v>0.98799999999999999</v>
      </c>
      <c r="L18">
        <v>2314</v>
      </c>
      <c r="N18" t="s">
        <v>174</v>
      </c>
      <c r="O18">
        <v>106276</v>
      </c>
    </row>
    <row r="19" spans="1:15" x14ac:dyDescent="0.25">
      <c r="A19" t="s">
        <v>150</v>
      </c>
      <c r="B19" t="s">
        <v>151</v>
      </c>
      <c r="C19" t="s">
        <v>152</v>
      </c>
      <c r="D19">
        <v>8.3000000000000001E-3</v>
      </c>
      <c r="E19">
        <v>3.0284</v>
      </c>
      <c r="F19">
        <v>0.98</v>
      </c>
      <c r="G19" t="s">
        <v>153</v>
      </c>
      <c r="H19">
        <v>7.5</v>
      </c>
      <c r="I19">
        <v>70.5</v>
      </c>
      <c r="J19" t="s">
        <v>159</v>
      </c>
      <c r="K19">
        <v>0.98299999999999998</v>
      </c>
      <c r="L19">
        <v>161</v>
      </c>
      <c r="N19" t="s">
        <v>175</v>
      </c>
      <c r="O19">
        <v>106276</v>
      </c>
    </row>
    <row r="20" spans="1:15" x14ac:dyDescent="0.25">
      <c r="A20" t="s">
        <v>150</v>
      </c>
      <c r="B20" t="s">
        <v>151</v>
      </c>
      <c r="C20" t="s">
        <v>152</v>
      </c>
      <c r="D20">
        <v>9.1999999999999998E-3</v>
      </c>
      <c r="E20">
        <v>3.008</v>
      </c>
      <c r="F20">
        <v>0.99</v>
      </c>
      <c r="G20" t="s">
        <v>153</v>
      </c>
      <c r="H20">
        <v>7.5</v>
      </c>
      <c r="I20">
        <v>45.5</v>
      </c>
      <c r="J20" t="s">
        <v>159</v>
      </c>
      <c r="K20">
        <v>0.98699999999999999</v>
      </c>
      <c r="L20">
        <v>45</v>
      </c>
      <c r="N20" t="s">
        <v>176</v>
      </c>
      <c r="O20">
        <v>106276</v>
      </c>
    </row>
    <row r="21" spans="1:15" x14ac:dyDescent="0.25">
      <c r="A21" t="s">
        <v>150</v>
      </c>
      <c r="B21" t="s">
        <v>151</v>
      </c>
      <c r="C21" t="s">
        <v>152</v>
      </c>
      <c r="D21">
        <v>1.43E-2</v>
      </c>
      <c r="E21">
        <v>2.8509000000000002</v>
      </c>
      <c r="F21">
        <v>0.97</v>
      </c>
      <c r="G21" t="s">
        <v>153</v>
      </c>
      <c r="H21">
        <v>14.5</v>
      </c>
      <c r="I21">
        <v>58.5</v>
      </c>
      <c r="J21" t="s">
        <v>159</v>
      </c>
      <c r="K21">
        <v>0.97</v>
      </c>
      <c r="L21">
        <v>61</v>
      </c>
      <c r="N21" t="s">
        <v>177</v>
      </c>
      <c r="O21">
        <v>106276</v>
      </c>
    </row>
    <row r="22" spans="1:15" x14ac:dyDescent="0.25">
      <c r="A22" t="s">
        <v>150</v>
      </c>
      <c r="B22" t="s">
        <v>151</v>
      </c>
      <c r="C22" t="s">
        <v>152</v>
      </c>
      <c r="D22">
        <v>4.13E-3</v>
      </c>
      <c r="E22">
        <v>3.238</v>
      </c>
      <c r="F22">
        <v>0.5</v>
      </c>
      <c r="G22" t="s">
        <v>158</v>
      </c>
      <c r="J22" t="s">
        <v>159</v>
      </c>
      <c r="N22" t="s">
        <v>178</v>
      </c>
      <c r="O22">
        <v>115040</v>
      </c>
    </row>
    <row r="23" spans="1:15" x14ac:dyDescent="0.25">
      <c r="A23" t="s">
        <v>150</v>
      </c>
      <c r="B23" t="s">
        <v>151</v>
      </c>
      <c r="C23" t="s">
        <v>152</v>
      </c>
      <c r="D23">
        <v>4.1999999999999997E-3</v>
      </c>
      <c r="E23">
        <v>3.2330000000000001</v>
      </c>
      <c r="F23">
        <v>0.5</v>
      </c>
      <c r="G23" t="s">
        <v>158</v>
      </c>
      <c r="J23" t="s">
        <v>159</v>
      </c>
      <c r="N23" t="s">
        <v>179</v>
      </c>
      <c r="O23">
        <v>115040</v>
      </c>
    </row>
    <row r="24" spans="1:15" x14ac:dyDescent="0.25">
      <c r="A24" t="s">
        <v>150</v>
      </c>
      <c r="B24" t="s">
        <v>151</v>
      </c>
      <c r="C24" t="s">
        <v>152</v>
      </c>
      <c r="D24">
        <v>4.2300000000000003E-3</v>
      </c>
      <c r="E24">
        <v>3.2320000000000002</v>
      </c>
      <c r="F24">
        <v>0.5</v>
      </c>
      <c r="G24" t="s">
        <v>158</v>
      </c>
      <c r="J24" t="s">
        <v>159</v>
      </c>
      <c r="N24" t="s">
        <v>180</v>
      </c>
      <c r="O24">
        <v>115040</v>
      </c>
    </row>
    <row r="25" spans="1:15" x14ac:dyDescent="0.25">
      <c r="A25" t="s">
        <v>150</v>
      </c>
      <c r="B25" t="s">
        <v>151</v>
      </c>
      <c r="C25" t="s">
        <v>152</v>
      </c>
      <c r="D25">
        <v>4.6899999999999997E-3</v>
      </c>
      <c r="E25">
        <v>3.194</v>
      </c>
      <c r="F25">
        <v>0.5</v>
      </c>
      <c r="G25" t="s">
        <v>158</v>
      </c>
      <c r="J25" t="s">
        <v>159</v>
      </c>
      <c r="N25" t="s">
        <v>181</v>
      </c>
      <c r="O25">
        <v>115040</v>
      </c>
    </row>
    <row r="26" spans="1:15" x14ac:dyDescent="0.25">
      <c r="A26" t="s">
        <v>150</v>
      </c>
      <c r="B26" t="s">
        <v>151</v>
      </c>
      <c r="C26" t="s">
        <v>152</v>
      </c>
      <c r="D26">
        <v>5.0600000000000003E-3</v>
      </c>
      <c r="E26">
        <v>3.165</v>
      </c>
      <c r="F26">
        <v>0.5</v>
      </c>
      <c r="G26" t="s">
        <v>158</v>
      </c>
      <c r="J26" t="s">
        <v>159</v>
      </c>
      <c r="N26" t="s">
        <v>182</v>
      </c>
      <c r="O26">
        <v>115040</v>
      </c>
    </row>
    <row r="27" spans="1:15" x14ac:dyDescent="0.25">
      <c r="A27" t="s">
        <v>150</v>
      </c>
      <c r="B27" t="s">
        <v>151</v>
      </c>
      <c r="C27" t="s">
        <v>152</v>
      </c>
      <c r="D27">
        <v>5.9100000000000003E-3</v>
      </c>
      <c r="E27">
        <v>3.121</v>
      </c>
      <c r="F27">
        <v>0.5</v>
      </c>
      <c r="G27" t="s">
        <v>158</v>
      </c>
      <c r="J27" t="s">
        <v>159</v>
      </c>
      <c r="N27" t="s">
        <v>183</v>
      </c>
      <c r="O27">
        <v>115040</v>
      </c>
    </row>
    <row r="29" spans="1:15" x14ac:dyDescent="0.25">
      <c r="D29">
        <f>AVERAGE(D4:D27)</f>
        <v>6.1537500000000021E-3</v>
      </c>
      <c r="E29">
        <f>AVERAGE(E4:E27)</f>
        <v>3.1349999999999998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Stock</vt:lpstr>
      <vt:lpstr>Fleet</vt:lpstr>
      <vt:lpstr>Obs</vt:lpstr>
      <vt:lpstr>Imp</vt:lpstr>
      <vt:lpstr>OM</vt:lpstr>
      <vt:lpstr>Recruitment</vt:lpstr>
      <vt:lpstr>Fishing Effort</vt:lpstr>
      <vt:lpstr>CAA</vt:lpstr>
      <vt:lpstr>Length-Weight</vt:lpstr>
      <vt:lpstr>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Adrian Hordyk</cp:lastModifiedBy>
  <dcterms:created xsi:type="dcterms:W3CDTF">2014-03-07T16:08:25Z</dcterms:created>
  <dcterms:modified xsi:type="dcterms:W3CDTF">2018-05-04T21:32:15Z</dcterms:modified>
</cp:coreProperties>
</file>