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GitHub\DLMDev\Case_Studies\Palo_Argentina_INIDEP\"/>
    </mc:Choice>
  </mc:AlternateContent>
  <bookViews>
    <workbookView xWindow="0" yWindow="0" windowWidth="23040" windowHeight="8970" tabRatio="736" xr2:uid="{00000000-000D-0000-FFFF-FFFF00000000}"/>
  </bookViews>
  <sheets>
    <sheet name="Stock" sheetId="1" r:id="rId1"/>
    <sheet name="Fleet" sheetId="15" r:id="rId2"/>
    <sheet name="Obs" sheetId="16" r:id="rId3"/>
    <sheet name="Imp" sheetId="17" r:id="rId4"/>
    <sheet name="OM" sheetId="13" r:id="rId5"/>
    <sheet name="CAA calcs" sheetId="18" r:id="rId6"/>
    <sheet name="Maturity calcs" sheetId="19" r:id="rId7"/>
    <sheet name="qcv calcs" sheetId="20" r:id="rId8"/>
    <sheet name="nCAA calcs" sheetId="21" r:id="rId9"/>
    <sheet name="nCAL calcs" sheetId="22" r:id="rId10"/>
    <sheet name="beta calcs" sheetId="23" r:id="rId11"/>
  </sheets>
  <definedNames>
    <definedName name="a50mat">#REF!</definedName>
    <definedName name="a50mat_04">#REF!</definedName>
    <definedName name="alw">#REF!</definedName>
    <definedName name="alw_co">#REF!</definedName>
    <definedName name="asdmat">#REF!</definedName>
    <definedName name="asdmat_04">#REF!</definedName>
    <definedName name="blw">#REF!</definedName>
    <definedName name="blw_co">#REF!</definedName>
    <definedName name="k">#REF!</definedName>
    <definedName name="linf">#REF!</definedName>
    <definedName name="lmat50">#REF!</definedName>
    <definedName name="lmatsd">#REF!</definedName>
    <definedName name="t0">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3" l="1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2" i="23"/>
  <c r="F3" i="23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2" i="23"/>
  <c r="B38" i="22"/>
  <c r="B36" i="22"/>
  <c r="B37" i="22"/>
  <c r="B35" i="22"/>
  <c r="B33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19" i="22"/>
  <c r="R3" i="21"/>
  <c r="R4" i="21"/>
  <c r="R2" i="21"/>
  <c r="E61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2" i="20"/>
  <c r="C19" i="1"/>
  <c r="B19" i="1"/>
  <c r="C18" i="1"/>
  <c r="B18" i="1"/>
  <c r="D28" i="19"/>
  <c r="D27" i="19"/>
  <c r="E25" i="19"/>
  <c r="F25" i="19"/>
  <c r="G25" i="19"/>
  <c r="D25" i="19"/>
  <c r="E23" i="19"/>
  <c r="F23" i="19"/>
  <c r="G23" i="19"/>
  <c r="D23" i="19"/>
  <c r="E19" i="19"/>
  <c r="D15" i="19"/>
  <c r="D14" i="19"/>
  <c r="E12" i="19"/>
  <c r="F12" i="19"/>
  <c r="G12" i="19"/>
  <c r="D12" i="19"/>
  <c r="E8" i="19"/>
  <c r="P8" i="18"/>
  <c r="B3" i="15"/>
</calcChain>
</file>

<file path=xl/sharedStrings.xml><?xml version="1.0" encoding="utf-8"?>
<sst xmlns="http://schemas.openxmlformats.org/spreadsheetml/2006/main" count="231" uniqueCount="167">
  <si>
    <t>Name</t>
  </si>
  <si>
    <t>maxage</t>
  </si>
  <si>
    <t>R0</t>
  </si>
  <si>
    <t>M</t>
  </si>
  <si>
    <t>Msd</t>
  </si>
  <si>
    <t>Mgrad</t>
  </si>
  <si>
    <t>h</t>
  </si>
  <si>
    <t>SRrel</t>
  </si>
  <si>
    <t>Linf</t>
  </si>
  <si>
    <t>Linfsd</t>
  </si>
  <si>
    <t>Linfgrad</t>
  </si>
  <si>
    <t>K</t>
  </si>
  <si>
    <t>Ksd</t>
  </si>
  <si>
    <t>Kgrad</t>
  </si>
  <si>
    <t>t0</t>
  </si>
  <si>
    <t>AC</t>
  </si>
  <si>
    <t>a</t>
  </si>
  <si>
    <t>b</t>
  </si>
  <si>
    <t>L50</t>
  </si>
  <si>
    <t>L50_95</t>
  </si>
  <si>
    <t>D</t>
  </si>
  <si>
    <t>Perr</t>
  </si>
  <si>
    <t>Frac_area_1</t>
  </si>
  <si>
    <t>Prob_staying</t>
  </si>
  <si>
    <t>nyears</t>
  </si>
  <si>
    <t>Spat_targ</t>
  </si>
  <si>
    <t>SelYears</t>
  </si>
  <si>
    <t>AbsSelYears</t>
  </si>
  <si>
    <t>LFSLower</t>
  </si>
  <si>
    <t>LFSUpper</t>
  </si>
  <si>
    <t>L5Lower</t>
  </si>
  <si>
    <t>L5Upper</t>
  </si>
  <si>
    <t>VmaxLower</t>
  </si>
  <si>
    <t>VmaxUpper</t>
  </si>
  <si>
    <t>LFS</t>
  </si>
  <si>
    <t>L5</t>
  </si>
  <si>
    <t>Vmaxlen</t>
  </si>
  <si>
    <t>qinc</t>
  </si>
  <si>
    <t>qcv</t>
  </si>
  <si>
    <t>EffYears</t>
  </si>
  <si>
    <t>EffLower</t>
  </si>
  <si>
    <t>EffUpper</t>
  </si>
  <si>
    <t>isRel</t>
  </si>
  <si>
    <t>Cobs</t>
  </si>
  <si>
    <t>Cbiascv</t>
  </si>
  <si>
    <t>CAA_nsamp</t>
  </si>
  <si>
    <t>CAA_ESS</t>
  </si>
  <si>
    <t>CAL_nsamp</t>
  </si>
  <si>
    <t>CAL_ESS</t>
  </si>
  <si>
    <t>Iobs</t>
  </si>
  <si>
    <t>Dbiascv</t>
  </si>
  <si>
    <t>beta</t>
  </si>
  <si>
    <t>TACSD</t>
  </si>
  <si>
    <t>TACFrac</t>
  </si>
  <si>
    <t>SizeLimSD</t>
  </si>
  <si>
    <t>SizeLimFrac</t>
  </si>
  <si>
    <t>Source</t>
  </si>
  <si>
    <t>Period</t>
  </si>
  <si>
    <t>Amplitude</t>
  </si>
  <si>
    <t>Fdisc</t>
  </si>
  <si>
    <t>Esd</t>
  </si>
  <si>
    <t>LR5</t>
  </si>
  <si>
    <t>LFR</t>
  </si>
  <si>
    <t>Rmaxlen</t>
  </si>
  <si>
    <t>DR</t>
  </si>
  <si>
    <t>CurrentYr</t>
  </si>
  <si>
    <t>Slot</t>
  </si>
  <si>
    <t>nsim</t>
  </si>
  <si>
    <t>proyears</t>
  </si>
  <si>
    <t>interval</t>
  </si>
  <si>
    <t>pstar</t>
  </si>
  <si>
    <t>maxF</t>
  </si>
  <si>
    <t>reps</t>
  </si>
  <si>
    <t>Defaults</t>
  </si>
  <si>
    <t>M2</t>
  </si>
  <si>
    <t>Mexp</t>
  </si>
  <si>
    <t>LenCV</t>
  </si>
  <si>
    <t>Column1</t>
  </si>
  <si>
    <t>Column2</t>
  </si>
  <si>
    <t>Btbiascv</t>
  </si>
  <si>
    <t>Ibiascv</t>
  </si>
  <si>
    <t>Dobs</t>
  </si>
  <si>
    <t>Btobs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</si>
  <si>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</si>
  <si>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</si>
  <si>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</si>
  <si>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</si>
  <si>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</si>
  <si>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</si>
  <si>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</si>
  <si>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</si>
  <si>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</si>
  <si>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</si>
  <si>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Crefbiascv</t>
  </si>
  <si>
    <t>Brefbiascv</t>
  </si>
  <si>
    <t>hbiascv</t>
  </si>
  <si>
    <t>Recbiascv</t>
  </si>
  <si>
    <t>TAESD</t>
  </si>
  <si>
    <t>TAEFrac</t>
  </si>
  <si>
    <t>LenMbiascv</t>
  </si>
  <si>
    <t>Species</t>
  </si>
  <si>
    <t>Percophis Brasiliensis</t>
  </si>
  <si>
    <t>1934-2016</t>
  </si>
  <si>
    <t>From StochasticSRA</t>
  </si>
  <si>
    <t>Catch at age</t>
  </si>
  <si>
    <t>survival</t>
  </si>
  <si>
    <t>Agency</t>
  </si>
  <si>
    <t>Region</t>
  </si>
  <si>
    <t>Longitude</t>
  </si>
  <si>
    <t>Latitude</t>
  </si>
  <si>
    <t>INIDEP</t>
  </si>
  <si>
    <t>Rio de la Plata</t>
  </si>
  <si>
    <t>-63, -63, -61,-61,-60,-60,-59, -59</t>
  </si>
  <si>
    <t>-39,-42,-42,-41,-41,-40,-40,-39</t>
  </si>
  <si>
    <t>Pez Palo Imp</t>
  </si>
  <si>
    <t>Pez Palo Obs</t>
  </si>
  <si>
    <t>Pez Palo Fleet</t>
  </si>
  <si>
    <t>Pez Palo Stock</t>
  </si>
  <si>
    <t>Column3</t>
  </si>
  <si>
    <t>Determined by Stochastic SRA</t>
  </si>
  <si>
    <t>Size invariant M is assumed</t>
  </si>
  <si>
    <t>Arbitrary inter annual variability in M</t>
  </si>
  <si>
    <t>Very small possible gradients in natural mortality rate</t>
  </si>
  <si>
    <t>From Rico et al. 2012</t>
  </si>
  <si>
    <t>% Mature</t>
  </si>
  <si>
    <t>age</t>
  </si>
  <si>
    <t>Age at 50% maturity</t>
  </si>
  <si>
    <t>Age at 95% maturity</t>
  </si>
  <si>
    <t>L50 min</t>
  </si>
  <si>
    <t>L50 max</t>
  </si>
  <si>
    <t>L50_95 increment</t>
  </si>
  <si>
    <t>L50_95 min</t>
  </si>
  <si>
    <t>L50_95 max</t>
  </si>
  <si>
    <t>From maturity calcs worksheet</t>
  </si>
  <si>
    <t xml:space="preserve">Relatively high following Figure 6 of Rico et al 2015. </t>
  </si>
  <si>
    <t>0.26 +/- 5%</t>
  </si>
  <si>
    <t>67.668 +/- 5%</t>
  </si>
  <si>
    <t>known exactly</t>
  </si>
  <si>
    <t>from figure 4 of Barretto et al 2011</t>
  </si>
  <si>
    <t>From Rico et al 2017</t>
  </si>
  <si>
    <t>Size_area_1</t>
  </si>
  <si>
    <t>Year</t>
  </si>
  <si>
    <t>Catch</t>
  </si>
  <si>
    <t>Max standard deviation in catchability (constant effort, constant biomass)</t>
  </si>
  <si>
    <t>from qcv calcs</t>
  </si>
  <si>
    <t>Flat-topped selectivity</t>
  </si>
  <si>
    <t>Retention follows selectivity</t>
  </si>
  <si>
    <t>Zero discarding</t>
  </si>
  <si>
    <t>NA</t>
  </si>
  <si>
    <t>sum</t>
  </si>
  <si>
    <t>CAL_bins</t>
  </si>
  <si>
    <t xml:space="preserve">min </t>
  </si>
  <si>
    <t>max</t>
  </si>
  <si>
    <t>currently unused</t>
  </si>
  <si>
    <t>As index</t>
  </si>
  <si>
    <t>Following stock magnitude estimation errors of Deroba et al. 2011</t>
  </si>
  <si>
    <t>We assume that the swept area survey is not strongly hyperstable or hyperdeplete</t>
  </si>
  <si>
    <t>Index</t>
  </si>
  <si>
    <t>Swept area</t>
  </si>
  <si>
    <t>relative</t>
  </si>
  <si>
    <t>Palo_Argentina_INIDEP</t>
  </si>
  <si>
    <t xml:space="preserve">Rico et al. 2012 - </t>
  </si>
  <si>
    <t>Not targetted</t>
  </si>
  <si>
    <t>No change in catchability</t>
  </si>
  <si>
    <t xml:space="preserve">Rico M. Rita A. N. Lagos &amp; Julieta S. Rodrigues. 2016. Dinamica poblacinal del pez palo en el area del rio de la plata zona comun de pesca argentino-uruguaya y aguas jurisdiccionales adyacentes al norte de los 39 deg S. Periodo: 1934-2016. Grupo de Trabajo Recursos Costeros. Comision Tecnica Mixta del Frente Maritimo. Instituto Nacional de Investigacion y Desarrollo Pesquero (INIDEP). </t>
  </si>
  <si>
    <t>Pez Palo</t>
  </si>
  <si>
    <t>Common_Name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</si>
</sst>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2" fillId="0" borderId="0" xfId="0" applyFont="1"/>
    <xf numFmtId="0" fontId="4" fillId="0" borderId="0" xfId="0" applyFont="1"/>
    <xf numFmtId="1" fontId="4" fillId="0" borderId="0" xfId="1" applyNumberFormat="1" applyFont="1"/>
    <xf numFmtId="2" fontId="4" fillId="0" borderId="0" xfId="1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1" fontId="0" fillId="0" borderId="0" xfId="1" applyNumberFormat="1" applyFont="1"/>
    <xf numFmtId="1" fontId="0" fillId="0" borderId="0" xfId="1" applyNumberFormat="1" applyFont="1" applyFill="1"/>
    <xf numFmtId="0" fontId="8" fillId="0" borderId="0" xfId="0" applyFont="1"/>
    <xf numFmtId="0" fontId="0" fillId="0" borderId="0" xfId="0" quotePrefix="1"/>
    <xf numFmtId="0" fontId="7" fillId="0" borderId="0" xfId="0" applyFont="1"/>
  </cellXfs>
  <cellStyles count="2">
    <cellStyle name="Normal" xfId="0" builtinId="0"/>
    <cellStyle name="Normal 2" xfId="1" xr:uid="{86388360-9127-4ACB-BAE2-E68051AB2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E37E10-657C-4A4F-A847-0C0BD77C6FA9}" name="Table3" displayName="Table3" ref="A1:D37" totalsRowShown="0">
  <tableColumns count="4">
    <tableColumn id="1" xr3:uid="{DADCC3AD-4B5F-4A7E-BD98-F7CBEA65EAB6}" name="Slot"/>
    <tableColumn id="2" xr3:uid="{FA5D409C-1457-4647-931B-71E61908547B}" name="Column1"/>
    <tableColumn id="3" xr3:uid="{66AB7F0F-E838-443D-A386-C797BA3C5183}" name="Column2"/>
    <tableColumn id="4" xr3:uid="{0BA99598-CB44-4146-8A81-C2058AAD992A}" name="Column3"/>
  </tableColumns>
  <tableStyleInfo name="non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145" zoomScaleNormal="145" workbookViewId="0">
      <selection activeCell="A3" sqref="A3"/>
    </sheetView>
  </sheetViews>
  <sheetFormatPr defaultRowHeight="15" x14ac:dyDescent="0.25"/>
  <cols>
    <col min="1" max="1" width="13.28515625" customWidth="1"/>
    <col min="2" max="3" width="10.28515625" customWidth="1"/>
    <col min="4" max="4" width="53.140625" customWidth="1"/>
    <col min="5" max="5" width="75.85546875" bestFit="1" customWidth="1"/>
  </cols>
  <sheetData>
    <row r="1" spans="1:6" x14ac:dyDescent="0.25">
      <c r="A1" t="s">
        <v>66</v>
      </c>
      <c r="B1" t="s">
        <v>77</v>
      </c>
      <c r="C1" t="s">
        <v>78</v>
      </c>
      <c r="D1" t="s">
        <v>118</v>
      </c>
      <c r="E1" s="3"/>
      <c r="F1" s="3"/>
    </row>
    <row r="2" spans="1:6" x14ac:dyDescent="0.25">
      <c r="A2" t="s">
        <v>0</v>
      </c>
      <c r="B2" t="s">
        <v>117</v>
      </c>
    </row>
    <row r="3" spans="1:6" x14ac:dyDescent="0.25">
      <c r="A3" t="s">
        <v>166</v>
      </c>
      <c r="B3" t="s">
        <v>165</v>
      </c>
    </row>
    <row r="4" spans="1:6" s="4" customFormat="1" x14ac:dyDescent="0.25">
      <c r="A4" s="9" t="s">
        <v>100</v>
      </c>
      <c r="B4" s="9" t="s">
        <v>101</v>
      </c>
    </row>
    <row r="5" spans="1:6" x14ac:dyDescent="0.25">
      <c r="A5" t="s">
        <v>1</v>
      </c>
      <c r="B5">
        <v>20</v>
      </c>
    </row>
    <row r="6" spans="1:6" x14ac:dyDescent="0.25">
      <c r="A6" t="s">
        <v>2</v>
      </c>
      <c r="B6">
        <v>1000</v>
      </c>
      <c r="D6" t="s">
        <v>119</v>
      </c>
    </row>
    <row r="7" spans="1:6" x14ac:dyDescent="0.25">
      <c r="A7" t="s">
        <v>3</v>
      </c>
      <c r="B7">
        <v>0.32</v>
      </c>
      <c r="C7">
        <v>0.32</v>
      </c>
      <c r="D7" t="s">
        <v>161</v>
      </c>
    </row>
    <row r="8" spans="1:6" x14ac:dyDescent="0.25">
      <c r="A8" t="s">
        <v>74</v>
      </c>
      <c r="D8" t="s">
        <v>120</v>
      </c>
    </row>
    <row r="9" spans="1:6" x14ac:dyDescent="0.25">
      <c r="A9" t="s">
        <v>75</v>
      </c>
      <c r="B9">
        <v>0</v>
      </c>
      <c r="C9">
        <v>0</v>
      </c>
      <c r="D9" t="s">
        <v>120</v>
      </c>
    </row>
    <row r="10" spans="1:6" x14ac:dyDescent="0.25">
      <c r="A10" t="s">
        <v>4</v>
      </c>
      <c r="B10">
        <v>0.05</v>
      </c>
      <c r="C10">
        <v>0.1</v>
      </c>
      <c r="D10" t="s">
        <v>121</v>
      </c>
    </row>
    <row r="11" spans="1:6" x14ac:dyDescent="0.25">
      <c r="A11" t="s">
        <v>5</v>
      </c>
      <c r="B11">
        <v>-0.1</v>
      </c>
      <c r="C11">
        <v>0.1</v>
      </c>
      <c r="D11" t="s">
        <v>122</v>
      </c>
    </row>
    <row r="12" spans="1:6" x14ac:dyDescent="0.25">
      <c r="A12" t="s">
        <v>6</v>
      </c>
      <c r="B12">
        <v>0.85</v>
      </c>
      <c r="C12">
        <v>0.95</v>
      </c>
      <c r="D12" t="s">
        <v>134</v>
      </c>
    </row>
    <row r="13" spans="1:6" x14ac:dyDescent="0.25">
      <c r="A13" t="s">
        <v>7</v>
      </c>
      <c r="B13">
        <v>1</v>
      </c>
    </row>
    <row r="14" spans="1:6" x14ac:dyDescent="0.25">
      <c r="A14" t="s">
        <v>21</v>
      </c>
      <c r="B14">
        <v>0.3</v>
      </c>
      <c r="C14">
        <v>1.5</v>
      </c>
      <c r="D14" t="s">
        <v>119</v>
      </c>
    </row>
    <row r="15" spans="1:6" x14ac:dyDescent="0.25">
      <c r="A15" t="s">
        <v>15</v>
      </c>
      <c r="B15">
        <v>-0.5</v>
      </c>
      <c r="C15">
        <v>0.9</v>
      </c>
      <c r="D15" t="s">
        <v>119</v>
      </c>
    </row>
    <row r="16" spans="1:6" x14ac:dyDescent="0.25">
      <c r="A16" t="s">
        <v>57</v>
      </c>
    </row>
    <row r="17" spans="1:6" x14ac:dyDescent="0.25">
      <c r="A17" t="s">
        <v>58</v>
      </c>
    </row>
    <row r="18" spans="1:6" x14ac:dyDescent="0.25">
      <c r="A18" t="s">
        <v>8</v>
      </c>
      <c r="B18">
        <f>67.668*0.95</f>
        <v>64.284599999999998</v>
      </c>
      <c r="C18">
        <f>67.668*1.05</f>
        <v>71.051400000000015</v>
      </c>
      <c r="D18" t="s">
        <v>136</v>
      </c>
    </row>
    <row r="19" spans="1:6" x14ac:dyDescent="0.25">
      <c r="A19" t="s">
        <v>11</v>
      </c>
      <c r="B19">
        <f>0.26*0.95</f>
        <v>0.247</v>
      </c>
      <c r="C19">
        <f>0.26*1.05</f>
        <v>0.27300000000000002</v>
      </c>
      <c r="D19" t="s">
        <v>135</v>
      </c>
    </row>
    <row r="20" spans="1:6" x14ac:dyDescent="0.25">
      <c r="A20" t="s">
        <v>14</v>
      </c>
      <c r="B20">
        <v>-0.37034</v>
      </c>
      <c r="C20">
        <v>-0.37034</v>
      </c>
      <c r="D20" t="s">
        <v>137</v>
      </c>
    </row>
    <row r="21" spans="1:6" x14ac:dyDescent="0.25">
      <c r="A21" t="s">
        <v>76</v>
      </c>
      <c r="B21">
        <v>0.05</v>
      </c>
      <c r="C21">
        <v>0.1</v>
      </c>
      <c r="D21" t="s">
        <v>138</v>
      </c>
      <c r="F21" s="1"/>
    </row>
    <row r="22" spans="1:6" x14ac:dyDescent="0.25">
      <c r="A22" t="s">
        <v>12</v>
      </c>
      <c r="B22">
        <v>0.2</v>
      </c>
      <c r="C22">
        <v>0.3</v>
      </c>
    </row>
    <row r="23" spans="1:6" x14ac:dyDescent="0.25">
      <c r="A23" t="s">
        <v>13</v>
      </c>
      <c r="B23">
        <v>0</v>
      </c>
      <c r="C23">
        <v>0</v>
      </c>
    </row>
    <row r="24" spans="1:6" x14ac:dyDescent="0.25">
      <c r="A24" t="s">
        <v>9</v>
      </c>
      <c r="B24">
        <v>0</v>
      </c>
      <c r="C24">
        <v>0</v>
      </c>
    </row>
    <row r="25" spans="1:6" x14ac:dyDescent="0.25">
      <c r="A25" t="s">
        <v>10</v>
      </c>
      <c r="B25">
        <v>0</v>
      </c>
      <c r="C25" s="2">
        <v>0</v>
      </c>
    </row>
    <row r="26" spans="1:6" x14ac:dyDescent="0.25">
      <c r="A26" t="s">
        <v>18</v>
      </c>
      <c r="B26">
        <v>39.935278865169515</v>
      </c>
      <c r="C26">
        <v>44.418112854423704</v>
      </c>
      <c r="D26" t="s">
        <v>133</v>
      </c>
    </row>
    <row r="27" spans="1:6" x14ac:dyDescent="0.25">
      <c r="A27" t="s">
        <v>19</v>
      </c>
      <c r="B27">
        <v>7.2171848337371074</v>
      </c>
      <c r="C27">
        <v>7.7424599769602551</v>
      </c>
      <c r="D27" t="s">
        <v>133</v>
      </c>
    </row>
    <row r="28" spans="1:6" x14ac:dyDescent="0.25">
      <c r="A28" t="s">
        <v>20</v>
      </c>
      <c r="B28">
        <v>0.38</v>
      </c>
      <c r="C28">
        <v>0.38</v>
      </c>
      <c r="D28" t="s">
        <v>119</v>
      </c>
    </row>
    <row r="29" spans="1:6" x14ac:dyDescent="0.25">
      <c r="A29" t="s">
        <v>16</v>
      </c>
      <c r="B29">
        <v>2.2279999999999999E-3</v>
      </c>
      <c r="D29" t="s">
        <v>123</v>
      </c>
    </row>
    <row r="30" spans="1:6" x14ac:dyDescent="0.25">
      <c r="A30" t="s">
        <v>17</v>
      </c>
      <c r="B30">
        <v>3.1732779999999998</v>
      </c>
      <c r="D30" t="s">
        <v>123</v>
      </c>
      <c r="E30" s="1"/>
    </row>
    <row r="31" spans="1:6" x14ac:dyDescent="0.25">
      <c r="A31" t="s">
        <v>22</v>
      </c>
      <c r="B31">
        <v>0.5</v>
      </c>
      <c r="C31">
        <v>0.5</v>
      </c>
      <c r="E31" s="1"/>
    </row>
    <row r="32" spans="1:6" x14ac:dyDescent="0.25">
      <c r="A32" t="s">
        <v>140</v>
      </c>
      <c r="B32">
        <v>0.5</v>
      </c>
      <c r="C32">
        <v>0.5</v>
      </c>
      <c r="E32" s="1"/>
    </row>
    <row r="33" spans="1:5" x14ac:dyDescent="0.25">
      <c r="A33" t="s">
        <v>23</v>
      </c>
      <c r="B33">
        <v>0.6</v>
      </c>
      <c r="C33">
        <v>0.9</v>
      </c>
    </row>
    <row r="34" spans="1:5" x14ac:dyDescent="0.25">
      <c r="A34" t="s">
        <v>59</v>
      </c>
      <c r="B34">
        <v>0.8</v>
      </c>
      <c r="C34">
        <v>1</v>
      </c>
    </row>
    <row r="35" spans="1:5" x14ac:dyDescent="0.25">
      <c r="A35" t="s">
        <v>56</v>
      </c>
      <c r="B35" t="s">
        <v>164</v>
      </c>
      <c r="E35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6452-00BB-4659-858F-5AFD2B0A5419}">
  <dimension ref="A1:CB38"/>
  <sheetViews>
    <sheetView workbookViewId="0">
      <selection activeCell="R21" sqref="R21"/>
    </sheetView>
  </sheetViews>
  <sheetFormatPr defaultRowHeight="15" x14ac:dyDescent="0.25"/>
  <cols>
    <col min="2" max="2" width="10.7109375" customWidth="1"/>
    <col min="3" max="80" width="3.5703125" customWidth="1"/>
  </cols>
  <sheetData>
    <row r="1" spans="1:80" x14ac:dyDescent="0.25">
      <c r="A1" t="s">
        <v>150</v>
      </c>
      <c r="B1">
        <v>18</v>
      </c>
      <c r="C1">
        <v>19</v>
      </c>
      <c r="D1">
        <v>20</v>
      </c>
      <c r="E1">
        <v>21</v>
      </c>
      <c r="F1">
        <v>22</v>
      </c>
      <c r="G1">
        <v>23</v>
      </c>
      <c r="H1">
        <v>24</v>
      </c>
      <c r="I1">
        <v>25</v>
      </c>
      <c r="J1">
        <v>26</v>
      </c>
      <c r="K1">
        <v>27</v>
      </c>
      <c r="L1">
        <v>28</v>
      </c>
      <c r="M1">
        <v>29</v>
      </c>
      <c r="N1">
        <v>30</v>
      </c>
      <c r="O1">
        <v>31</v>
      </c>
      <c r="P1">
        <v>32</v>
      </c>
      <c r="Q1">
        <v>33</v>
      </c>
      <c r="R1">
        <v>34</v>
      </c>
      <c r="S1">
        <v>35</v>
      </c>
      <c r="T1">
        <v>36</v>
      </c>
      <c r="U1">
        <v>37</v>
      </c>
      <c r="V1">
        <v>38</v>
      </c>
      <c r="W1">
        <v>39</v>
      </c>
      <c r="X1">
        <v>40</v>
      </c>
      <c r="Y1">
        <v>41</v>
      </c>
      <c r="Z1">
        <v>42</v>
      </c>
      <c r="AA1">
        <v>43</v>
      </c>
      <c r="AB1">
        <v>44</v>
      </c>
      <c r="AC1">
        <v>45</v>
      </c>
      <c r="AD1">
        <v>46</v>
      </c>
      <c r="AE1">
        <v>47</v>
      </c>
      <c r="AF1">
        <v>48</v>
      </c>
      <c r="AG1">
        <v>49</v>
      </c>
      <c r="AH1">
        <v>50</v>
      </c>
      <c r="AI1">
        <v>51</v>
      </c>
      <c r="AJ1">
        <v>52</v>
      </c>
      <c r="AK1">
        <v>53</v>
      </c>
      <c r="AL1">
        <v>54</v>
      </c>
      <c r="AM1">
        <v>55</v>
      </c>
      <c r="AN1">
        <v>56</v>
      </c>
      <c r="AO1">
        <v>57</v>
      </c>
      <c r="AP1">
        <v>58</v>
      </c>
      <c r="AQ1">
        <v>59</v>
      </c>
      <c r="AR1">
        <v>60</v>
      </c>
      <c r="AS1">
        <v>61</v>
      </c>
      <c r="AT1">
        <v>62</v>
      </c>
      <c r="AU1">
        <v>63</v>
      </c>
      <c r="AV1">
        <v>64</v>
      </c>
      <c r="AW1">
        <v>65</v>
      </c>
      <c r="AX1">
        <v>66</v>
      </c>
      <c r="AY1">
        <v>67</v>
      </c>
      <c r="AZ1">
        <v>68</v>
      </c>
      <c r="BA1">
        <v>69</v>
      </c>
      <c r="BB1">
        <v>70</v>
      </c>
      <c r="BC1">
        <v>71</v>
      </c>
      <c r="BD1">
        <v>72</v>
      </c>
      <c r="BE1">
        <v>73</v>
      </c>
      <c r="BF1">
        <v>74</v>
      </c>
      <c r="BG1">
        <v>75</v>
      </c>
      <c r="BH1">
        <v>76</v>
      </c>
      <c r="BI1">
        <v>77</v>
      </c>
      <c r="BJ1">
        <v>78</v>
      </c>
      <c r="BK1">
        <v>79</v>
      </c>
      <c r="BL1">
        <v>80</v>
      </c>
      <c r="BM1">
        <v>81</v>
      </c>
      <c r="BN1">
        <v>82</v>
      </c>
      <c r="BO1">
        <v>83</v>
      </c>
      <c r="BP1">
        <v>84</v>
      </c>
      <c r="BQ1">
        <v>85</v>
      </c>
      <c r="BR1">
        <v>86</v>
      </c>
      <c r="BS1">
        <v>87</v>
      </c>
      <c r="BT1">
        <v>88</v>
      </c>
      <c r="BU1">
        <v>89</v>
      </c>
      <c r="BV1">
        <v>90</v>
      </c>
      <c r="BW1">
        <v>91</v>
      </c>
      <c r="BX1">
        <v>92</v>
      </c>
      <c r="BY1">
        <v>93</v>
      </c>
      <c r="BZ1">
        <v>94</v>
      </c>
      <c r="CA1">
        <v>95</v>
      </c>
      <c r="CB1">
        <v>96</v>
      </c>
    </row>
    <row r="2" spans="1:80" x14ac:dyDescent="0.25">
      <c r="A2">
        <v>68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551</v>
      </c>
      <c r="M2">
        <v>0</v>
      </c>
      <c r="N2">
        <v>17681</v>
      </c>
      <c r="O2">
        <v>24214</v>
      </c>
      <c r="P2">
        <v>35204</v>
      </c>
      <c r="Q2">
        <v>131430</v>
      </c>
      <c r="R2">
        <v>175563</v>
      </c>
      <c r="S2">
        <v>234977</v>
      </c>
      <c r="T2">
        <v>326752</v>
      </c>
      <c r="U2">
        <v>474513</v>
      </c>
      <c r="V2">
        <v>451840</v>
      </c>
      <c r="W2">
        <v>684247</v>
      </c>
      <c r="X2">
        <v>585175</v>
      </c>
      <c r="Y2">
        <v>553607</v>
      </c>
      <c r="Z2">
        <v>777030</v>
      </c>
      <c r="AA2">
        <v>686459</v>
      </c>
      <c r="AB2">
        <v>724621</v>
      </c>
      <c r="AC2">
        <v>608007</v>
      </c>
      <c r="AD2">
        <v>660699</v>
      </c>
      <c r="AE2">
        <v>573985</v>
      </c>
      <c r="AF2">
        <v>453185</v>
      </c>
      <c r="AG2">
        <v>397141</v>
      </c>
      <c r="AH2">
        <v>425038</v>
      </c>
      <c r="AI2">
        <v>325831</v>
      </c>
      <c r="AJ2">
        <v>355132</v>
      </c>
      <c r="AK2">
        <v>314115</v>
      </c>
      <c r="AL2">
        <v>339060</v>
      </c>
      <c r="AM2">
        <v>254576</v>
      </c>
      <c r="AN2">
        <v>188449</v>
      </c>
      <c r="AO2">
        <v>115951</v>
      </c>
      <c r="AP2">
        <v>130402</v>
      </c>
      <c r="AQ2">
        <v>62163</v>
      </c>
      <c r="AR2">
        <v>101810</v>
      </c>
      <c r="AS2">
        <v>30980</v>
      </c>
      <c r="AT2">
        <v>23318</v>
      </c>
      <c r="AU2">
        <v>20598</v>
      </c>
      <c r="AV2">
        <v>12191</v>
      </c>
      <c r="AW2">
        <v>7102</v>
      </c>
      <c r="AX2">
        <v>2187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</row>
    <row r="3" spans="1:80" x14ac:dyDescent="0.25">
      <c r="A3">
        <v>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145</v>
      </c>
      <c r="K3">
        <v>422</v>
      </c>
      <c r="L3">
        <v>1265</v>
      </c>
      <c r="M3">
        <v>843</v>
      </c>
      <c r="N3">
        <v>2654</v>
      </c>
      <c r="O3">
        <v>3191</v>
      </c>
      <c r="P3">
        <v>17016</v>
      </c>
      <c r="Q3">
        <v>29971</v>
      </c>
      <c r="R3">
        <v>23559</v>
      </c>
      <c r="S3">
        <v>47853</v>
      </c>
      <c r="T3">
        <v>54941</v>
      </c>
      <c r="U3">
        <v>139185</v>
      </c>
      <c r="V3">
        <v>124511</v>
      </c>
      <c r="W3">
        <v>128925</v>
      </c>
      <c r="X3">
        <v>199072</v>
      </c>
      <c r="Y3">
        <v>247124</v>
      </c>
      <c r="Z3">
        <v>224649</v>
      </c>
      <c r="AA3">
        <v>385905</v>
      </c>
      <c r="AB3">
        <v>374105</v>
      </c>
      <c r="AC3">
        <v>404793</v>
      </c>
      <c r="AD3">
        <v>368177</v>
      </c>
      <c r="AE3">
        <v>412300</v>
      </c>
      <c r="AF3">
        <v>433930</v>
      </c>
      <c r="AG3">
        <v>290619</v>
      </c>
      <c r="AH3">
        <v>270907</v>
      </c>
      <c r="AI3">
        <v>233494</v>
      </c>
      <c r="AJ3">
        <v>247339</v>
      </c>
      <c r="AK3">
        <v>196947</v>
      </c>
      <c r="AL3">
        <v>158554</v>
      </c>
      <c r="AM3">
        <v>153826</v>
      </c>
      <c r="AN3">
        <v>207857</v>
      </c>
      <c r="AO3">
        <v>145345</v>
      </c>
      <c r="AP3">
        <v>85937</v>
      </c>
      <c r="AQ3">
        <v>87551</v>
      </c>
      <c r="AR3">
        <v>86002</v>
      </c>
      <c r="AS3">
        <v>25538</v>
      </c>
      <c r="AT3">
        <v>32408</v>
      </c>
      <c r="AU3">
        <v>20370</v>
      </c>
      <c r="AV3">
        <v>31905</v>
      </c>
      <c r="AW3">
        <v>11931</v>
      </c>
      <c r="AX3">
        <v>6309</v>
      </c>
      <c r="AY3">
        <v>5952</v>
      </c>
      <c r="AZ3">
        <v>337</v>
      </c>
      <c r="BA3">
        <v>2451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x14ac:dyDescent="0.25">
      <c r="A4">
        <v>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25813</v>
      </c>
      <c r="W4">
        <v>25813</v>
      </c>
      <c r="X4">
        <v>25813</v>
      </c>
      <c r="Y4">
        <v>38719</v>
      </c>
      <c r="Z4">
        <v>38719</v>
      </c>
      <c r="AA4">
        <v>64532</v>
      </c>
      <c r="AB4">
        <v>129065</v>
      </c>
      <c r="AC4">
        <v>180691</v>
      </c>
      <c r="AD4">
        <v>154878</v>
      </c>
      <c r="AE4">
        <v>283942</v>
      </c>
      <c r="AF4">
        <v>180691</v>
      </c>
      <c r="AG4">
        <v>258129</v>
      </c>
      <c r="AH4">
        <v>232316</v>
      </c>
      <c r="AI4">
        <v>206503</v>
      </c>
      <c r="AJ4">
        <v>206503</v>
      </c>
      <c r="AK4">
        <v>296849</v>
      </c>
      <c r="AL4">
        <v>232316</v>
      </c>
      <c r="AM4">
        <v>206503</v>
      </c>
      <c r="AN4">
        <v>283942</v>
      </c>
      <c r="AO4">
        <v>90345</v>
      </c>
      <c r="AP4">
        <v>90345</v>
      </c>
      <c r="AQ4">
        <v>64532</v>
      </c>
      <c r="AR4">
        <v>77439</v>
      </c>
      <c r="AS4">
        <v>116158</v>
      </c>
      <c r="AT4">
        <v>38719</v>
      </c>
      <c r="AU4">
        <v>38719</v>
      </c>
      <c r="AV4">
        <v>25813</v>
      </c>
      <c r="AW4">
        <v>25813</v>
      </c>
      <c r="AX4">
        <v>12906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</row>
    <row r="5" spans="1:80" x14ac:dyDescent="0.25">
      <c r="A5">
        <v>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1201</v>
      </c>
      <c r="I5">
        <v>0</v>
      </c>
      <c r="J5">
        <v>0</v>
      </c>
      <c r="K5">
        <v>0</v>
      </c>
      <c r="L5">
        <v>0</v>
      </c>
      <c r="M5">
        <v>0</v>
      </c>
      <c r="N5">
        <v>21383</v>
      </c>
      <c r="O5">
        <v>24331</v>
      </c>
      <c r="P5">
        <v>43646</v>
      </c>
      <c r="Q5">
        <v>98759</v>
      </c>
      <c r="R5">
        <v>106941</v>
      </c>
      <c r="S5">
        <v>194589</v>
      </c>
      <c r="T5">
        <v>241332</v>
      </c>
      <c r="U5">
        <v>281829</v>
      </c>
      <c r="V5">
        <v>294198</v>
      </c>
      <c r="W5">
        <v>191656</v>
      </c>
      <c r="X5">
        <v>293588</v>
      </c>
      <c r="Y5">
        <v>407659</v>
      </c>
      <c r="Z5">
        <v>299328</v>
      </c>
      <c r="AA5">
        <v>240135</v>
      </c>
      <c r="AB5">
        <v>319764</v>
      </c>
      <c r="AC5">
        <v>374278</v>
      </c>
      <c r="AD5">
        <v>252593</v>
      </c>
      <c r="AE5">
        <v>173283</v>
      </c>
      <c r="AF5">
        <v>241891</v>
      </c>
      <c r="AG5">
        <v>179151</v>
      </c>
      <c r="AH5">
        <v>198273</v>
      </c>
      <c r="AI5">
        <v>194882</v>
      </c>
      <c r="AJ5">
        <v>176656</v>
      </c>
      <c r="AK5">
        <v>134344</v>
      </c>
      <c r="AL5">
        <v>114580</v>
      </c>
      <c r="AM5">
        <v>121430</v>
      </c>
      <c r="AN5">
        <v>128135</v>
      </c>
      <c r="AO5">
        <v>96171</v>
      </c>
      <c r="AP5">
        <v>82708</v>
      </c>
      <c r="AQ5">
        <v>54752</v>
      </c>
      <c r="AR5">
        <v>38069</v>
      </c>
      <c r="AS5">
        <v>33285</v>
      </c>
      <c r="AT5">
        <v>39013</v>
      </c>
      <c r="AU5">
        <v>17174</v>
      </c>
      <c r="AV5">
        <v>6707</v>
      </c>
      <c r="AW5">
        <v>11679</v>
      </c>
      <c r="AX5">
        <v>4339</v>
      </c>
      <c r="AY5">
        <v>2487</v>
      </c>
      <c r="AZ5">
        <v>2202</v>
      </c>
      <c r="BA5">
        <v>0</v>
      </c>
      <c r="BB5">
        <v>1101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x14ac:dyDescent="0.25">
      <c r="A6">
        <v>72</v>
      </c>
      <c r="B6">
        <v>0</v>
      </c>
      <c r="C6">
        <v>278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5418</v>
      </c>
      <c r="L6">
        <v>4145</v>
      </c>
      <c r="M6">
        <v>12896</v>
      </c>
      <c r="N6">
        <v>46291</v>
      </c>
      <c r="O6">
        <v>69646</v>
      </c>
      <c r="P6">
        <v>133381</v>
      </c>
      <c r="Q6">
        <v>180812</v>
      </c>
      <c r="R6">
        <v>222811</v>
      </c>
      <c r="S6">
        <v>326760</v>
      </c>
      <c r="T6">
        <v>386992</v>
      </c>
      <c r="U6">
        <v>368973</v>
      </c>
      <c r="V6">
        <v>487511</v>
      </c>
      <c r="W6">
        <v>447364</v>
      </c>
      <c r="X6">
        <v>536010</v>
      </c>
      <c r="Y6">
        <v>608534</v>
      </c>
      <c r="Z6">
        <v>588216</v>
      </c>
      <c r="AA6">
        <v>568945</v>
      </c>
      <c r="AB6">
        <v>570676</v>
      </c>
      <c r="AC6">
        <v>608602</v>
      </c>
      <c r="AD6">
        <v>589681</v>
      </c>
      <c r="AE6">
        <v>579136</v>
      </c>
      <c r="AF6">
        <v>570895</v>
      </c>
      <c r="AG6">
        <v>435286</v>
      </c>
      <c r="AH6">
        <v>438707</v>
      </c>
      <c r="AI6">
        <v>468474</v>
      </c>
      <c r="AJ6">
        <v>485075</v>
      </c>
      <c r="AK6">
        <v>346050</v>
      </c>
      <c r="AL6">
        <v>284150</v>
      </c>
      <c r="AM6">
        <v>244712</v>
      </c>
      <c r="AN6">
        <v>246337</v>
      </c>
      <c r="AO6">
        <v>173978</v>
      </c>
      <c r="AP6">
        <v>205784</v>
      </c>
      <c r="AQ6">
        <v>163283</v>
      </c>
      <c r="AR6">
        <v>102314</v>
      </c>
      <c r="AS6">
        <v>46933</v>
      </c>
      <c r="AT6">
        <v>35129</v>
      </c>
      <c r="AU6">
        <v>34914</v>
      </c>
      <c r="AV6">
        <v>8610</v>
      </c>
      <c r="AW6">
        <v>16240</v>
      </c>
      <c r="AX6">
        <v>12019</v>
      </c>
      <c r="AY6">
        <v>2547</v>
      </c>
      <c r="AZ6">
        <v>2633</v>
      </c>
      <c r="BA6">
        <v>160</v>
      </c>
      <c r="BB6">
        <v>145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</row>
    <row r="7" spans="1:80" x14ac:dyDescent="0.25">
      <c r="A7">
        <v>74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890</v>
      </c>
      <c r="M7">
        <v>0</v>
      </c>
      <c r="N7">
        <v>4065</v>
      </c>
      <c r="O7">
        <v>7926</v>
      </c>
      <c r="P7">
        <v>18691</v>
      </c>
      <c r="Q7">
        <v>25379</v>
      </c>
      <c r="R7">
        <v>42736</v>
      </c>
      <c r="S7">
        <v>76013</v>
      </c>
      <c r="T7">
        <v>103108</v>
      </c>
      <c r="U7">
        <v>143965</v>
      </c>
      <c r="V7">
        <v>170244</v>
      </c>
      <c r="W7">
        <v>232154</v>
      </c>
      <c r="X7">
        <v>290275</v>
      </c>
      <c r="Y7">
        <v>373699</v>
      </c>
      <c r="Z7">
        <v>350153</v>
      </c>
      <c r="AA7">
        <v>432401</v>
      </c>
      <c r="AB7">
        <v>405978</v>
      </c>
      <c r="AC7">
        <v>467145</v>
      </c>
      <c r="AD7">
        <v>466969</v>
      </c>
      <c r="AE7">
        <v>428773</v>
      </c>
      <c r="AF7">
        <v>480242</v>
      </c>
      <c r="AG7">
        <v>433781</v>
      </c>
      <c r="AH7">
        <v>352426</v>
      </c>
      <c r="AI7">
        <v>392991</v>
      </c>
      <c r="AJ7">
        <v>315308</v>
      </c>
      <c r="AK7">
        <v>302228</v>
      </c>
      <c r="AL7">
        <v>235319</v>
      </c>
      <c r="AM7">
        <v>211905</v>
      </c>
      <c r="AN7">
        <v>161526</v>
      </c>
      <c r="AO7">
        <v>154002</v>
      </c>
      <c r="AP7">
        <v>117903</v>
      </c>
      <c r="AQ7">
        <v>83731</v>
      </c>
      <c r="AR7">
        <v>109439</v>
      </c>
      <c r="AS7">
        <v>54633</v>
      </c>
      <c r="AT7">
        <v>40660</v>
      </c>
      <c r="AU7">
        <v>53161</v>
      </c>
      <c r="AV7">
        <v>31756</v>
      </c>
      <c r="AW7">
        <v>41975</v>
      </c>
      <c r="AX7">
        <v>21800</v>
      </c>
      <c r="AY7">
        <v>8558</v>
      </c>
      <c r="AZ7">
        <v>15034</v>
      </c>
      <c r="BA7">
        <v>5687</v>
      </c>
      <c r="BB7">
        <v>4195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</row>
    <row r="8" spans="1:80" x14ac:dyDescent="0.25">
      <c r="A8">
        <v>75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545</v>
      </c>
      <c r="L8">
        <v>2495</v>
      </c>
      <c r="M8">
        <v>1089</v>
      </c>
      <c r="N8">
        <v>8796</v>
      </c>
      <c r="O8">
        <v>5921</v>
      </c>
      <c r="P8">
        <v>9658</v>
      </c>
      <c r="Q8">
        <v>19882</v>
      </c>
      <c r="R8">
        <v>47411</v>
      </c>
      <c r="S8">
        <v>62775</v>
      </c>
      <c r="T8">
        <v>87950</v>
      </c>
      <c r="U8">
        <v>145288</v>
      </c>
      <c r="V8">
        <v>157712</v>
      </c>
      <c r="W8">
        <v>168328</v>
      </c>
      <c r="X8">
        <v>242284</v>
      </c>
      <c r="Y8">
        <v>251427</v>
      </c>
      <c r="Z8">
        <v>288588</v>
      </c>
      <c r="AA8">
        <v>385623</v>
      </c>
      <c r="AB8">
        <v>326458</v>
      </c>
      <c r="AC8">
        <v>380622</v>
      </c>
      <c r="AD8">
        <v>448359</v>
      </c>
      <c r="AE8">
        <v>482961</v>
      </c>
      <c r="AF8">
        <v>494776</v>
      </c>
      <c r="AG8">
        <v>589157</v>
      </c>
      <c r="AH8">
        <v>535030</v>
      </c>
      <c r="AI8">
        <v>482840</v>
      </c>
      <c r="AJ8">
        <v>484201</v>
      </c>
      <c r="AK8">
        <v>474845</v>
      </c>
      <c r="AL8">
        <v>431069</v>
      </c>
      <c r="AM8">
        <v>374486</v>
      </c>
      <c r="AN8">
        <v>314087</v>
      </c>
      <c r="AO8">
        <v>254881</v>
      </c>
      <c r="AP8">
        <v>210185</v>
      </c>
      <c r="AQ8">
        <v>121217</v>
      </c>
      <c r="AR8">
        <v>115738</v>
      </c>
      <c r="AS8">
        <v>70658</v>
      </c>
      <c r="AT8">
        <v>85543</v>
      </c>
      <c r="AU8">
        <v>52659</v>
      </c>
      <c r="AV8">
        <v>29791</v>
      </c>
      <c r="AW8">
        <v>24363</v>
      </c>
      <c r="AX8">
        <v>15290</v>
      </c>
      <c r="AY8">
        <v>13161</v>
      </c>
      <c r="AZ8">
        <v>2809</v>
      </c>
      <c r="BA8">
        <v>292</v>
      </c>
      <c r="BB8">
        <v>4614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</row>
    <row r="9" spans="1:80" x14ac:dyDescent="0.25">
      <c r="A9">
        <v>76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346</v>
      </c>
      <c r="I9">
        <v>496</v>
      </c>
      <c r="J9">
        <v>347</v>
      </c>
      <c r="K9">
        <v>930</v>
      </c>
      <c r="L9">
        <v>2536</v>
      </c>
      <c r="M9">
        <v>4845</v>
      </c>
      <c r="N9">
        <v>14281</v>
      </c>
      <c r="O9">
        <v>20659</v>
      </c>
      <c r="P9">
        <v>31291</v>
      </c>
      <c r="Q9">
        <v>57984</v>
      </c>
      <c r="R9">
        <v>87797</v>
      </c>
      <c r="S9">
        <v>117892</v>
      </c>
      <c r="T9">
        <v>142243</v>
      </c>
      <c r="U9">
        <v>154549</v>
      </c>
      <c r="V9">
        <v>191221</v>
      </c>
      <c r="W9">
        <v>258905</v>
      </c>
      <c r="X9">
        <v>302179</v>
      </c>
      <c r="Y9">
        <v>304872</v>
      </c>
      <c r="Z9">
        <v>419451</v>
      </c>
      <c r="AA9">
        <v>426186</v>
      </c>
      <c r="AB9">
        <v>484640</v>
      </c>
      <c r="AC9">
        <v>528889</v>
      </c>
      <c r="AD9">
        <v>551107</v>
      </c>
      <c r="AE9">
        <v>563135</v>
      </c>
      <c r="AF9">
        <v>563085</v>
      </c>
      <c r="AG9">
        <v>503096</v>
      </c>
      <c r="AH9">
        <v>536881</v>
      </c>
      <c r="AI9">
        <v>519889</v>
      </c>
      <c r="AJ9">
        <v>497635</v>
      </c>
      <c r="AK9">
        <v>445428</v>
      </c>
      <c r="AL9">
        <v>391416</v>
      </c>
      <c r="AM9">
        <v>319443</v>
      </c>
      <c r="AN9">
        <v>298394</v>
      </c>
      <c r="AO9">
        <v>237856</v>
      </c>
      <c r="AP9">
        <v>224299</v>
      </c>
      <c r="AQ9">
        <v>149556</v>
      </c>
      <c r="AR9">
        <v>129975</v>
      </c>
      <c r="AS9">
        <v>91971</v>
      </c>
      <c r="AT9">
        <v>76637</v>
      </c>
      <c r="AU9">
        <v>45498</v>
      </c>
      <c r="AV9">
        <v>32184</v>
      </c>
      <c r="AW9">
        <v>22092</v>
      </c>
      <c r="AX9">
        <v>14507</v>
      </c>
      <c r="AY9">
        <v>9935</v>
      </c>
      <c r="AZ9">
        <v>6269</v>
      </c>
      <c r="BA9">
        <v>3212</v>
      </c>
      <c r="BB9">
        <v>1944</v>
      </c>
      <c r="BC9">
        <v>1190</v>
      </c>
      <c r="BD9">
        <v>888</v>
      </c>
      <c r="BE9">
        <v>0</v>
      </c>
      <c r="BF9">
        <v>11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x14ac:dyDescent="0.25">
      <c r="A10">
        <v>77</v>
      </c>
      <c r="B10">
        <v>0</v>
      </c>
      <c r="C10">
        <v>0</v>
      </c>
      <c r="D10">
        <v>0</v>
      </c>
      <c r="E10">
        <v>0</v>
      </c>
      <c r="F10">
        <v>0</v>
      </c>
      <c r="G10">
        <v>652</v>
      </c>
      <c r="H10">
        <v>954</v>
      </c>
      <c r="I10">
        <v>1183</v>
      </c>
      <c r="J10">
        <v>514</v>
      </c>
      <c r="K10">
        <v>369</v>
      </c>
      <c r="L10">
        <v>6011</v>
      </c>
      <c r="M10">
        <v>9776</v>
      </c>
      <c r="N10">
        <v>15181</v>
      </c>
      <c r="O10">
        <v>35299</v>
      </c>
      <c r="P10">
        <v>62448</v>
      </c>
      <c r="Q10">
        <v>102603</v>
      </c>
      <c r="R10">
        <v>146796</v>
      </c>
      <c r="S10">
        <v>209846</v>
      </c>
      <c r="T10">
        <v>276958</v>
      </c>
      <c r="U10">
        <v>366932</v>
      </c>
      <c r="V10">
        <v>455587</v>
      </c>
      <c r="W10">
        <v>512007</v>
      </c>
      <c r="X10">
        <v>579258</v>
      </c>
      <c r="Y10">
        <v>664236</v>
      </c>
      <c r="Z10">
        <v>693813</v>
      </c>
      <c r="AA10">
        <v>765507</v>
      </c>
      <c r="AB10">
        <v>741398</v>
      </c>
      <c r="AC10">
        <v>747267</v>
      </c>
      <c r="AD10">
        <v>743551</v>
      </c>
      <c r="AE10">
        <v>717669</v>
      </c>
      <c r="AF10">
        <v>635428</v>
      </c>
      <c r="AG10">
        <v>640238</v>
      </c>
      <c r="AH10">
        <v>573037</v>
      </c>
      <c r="AI10">
        <v>558730</v>
      </c>
      <c r="AJ10">
        <v>534417</v>
      </c>
      <c r="AK10">
        <v>495713</v>
      </c>
      <c r="AL10">
        <v>422346</v>
      </c>
      <c r="AM10">
        <v>360708</v>
      </c>
      <c r="AN10">
        <v>332977</v>
      </c>
      <c r="AO10">
        <v>272200</v>
      </c>
      <c r="AP10">
        <v>235228</v>
      </c>
      <c r="AQ10">
        <v>172952</v>
      </c>
      <c r="AR10">
        <v>159197</v>
      </c>
      <c r="AS10">
        <v>116393</v>
      </c>
      <c r="AT10">
        <v>90648</v>
      </c>
      <c r="AU10">
        <v>72978</v>
      </c>
      <c r="AV10">
        <v>42965</v>
      </c>
      <c r="AW10">
        <v>29684</v>
      </c>
      <c r="AX10">
        <v>23788</v>
      </c>
      <c r="AY10">
        <v>15908</v>
      </c>
      <c r="AZ10">
        <v>7238</v>
      </c>
      <c r="BA10">
        <v>4116</v>
      </c>
      <c r="BB10">
        <v>4490</v>
      </c>
      <c r="BC10">
        <v>1355</v>
      </c>
      <c r="BD10">
        <v>0</v>
      </c>
      <c r="BE10">
        <v>221</v>
      </c>
      <c r="BF10">
        <v>0</v>
      </c>
      <c r="BG10">
        <v>918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x14ac:dyDescent="0.25">
      <c r="A11">
        <v>78</v>
      </c>
      <c r="B11">
        <v>0</v>
      </c>
      <c r="C11">
        <v>0</v>
      </c>
      <c r="D11">
        <v>70</v>
      </c>
      <c r="E11">
        <v>0</v>
      </c>
      <c r="F11">
        <v>0</v>
      </c>
      <c r="G11">
        <v>5</v>
      </c>
      <c r="H11">
        <v>0</v>
      </c>
      <c r="I11">
        <v>606</v>
      </c>
      <c r="J11">
        <v>1688</v>
      </c>
      <c r="K11">
        <v>1373</v>
      </c>
      <c r="L11">
        <v>4208</v>
      </c>
      <c r="M11">
        <v>7991</v>
      </c>
      <c r="N11">
        <v>14569</v>
      </c>
      <c r="O11">
        <v>32638</v>
      </c>
      <c r="P11">
        <v>48062</v>
      </c>
      <c r="Q11">
        <v>82931</v>
      </c>
      <c r="R11">
        <v>108758</v>
      </c>
      <c r="S11">
        <v>158787</v>
      </c>
      <c r="T11">
        <v>212097</v>
      </c>
      <c r="U11">
        <v>286808</v>
      </c>
      <c r="V11">
        <v>346308</v>
      </c>
      <c r="W11">
        <v>378045</v>
      </c>
      <c r="X11">
        <v>485907</v>
      </c>
      <c r="Y11">
        <v>582425</v>
      </c>
      <c r="Z11">
        <v>717159</v>
      </c>
      <c r="AA11">
        <v>774407</v>
      </c>
      <c r="AB11">
        <v>806886</v>
      </c>
      <c r="AC11">
        <v>815591</v>
      </c>
      <c r="AD11">
        <v>833114</v>
      </c>
      <c r="AE11">
        <v>826789</v>
      </c>
      <c r="AF11">
        <v>767686</v>
      </c>
      <c r="AG11">
        <v>692057</v>
      </c>
      <c r="AH11">
        <v>604359</v>
      </c>
      <c r="AI11">
        <v>601586</v>
      </c>
      <c r="AJ11">
        <v>517732</v>
      </c>
      <c r="AK11">
        <v>476440</v>
      </c>
      <c r="AL11">
        <v>422076</v>
      </c>
      <c r="AM11">
        <v>353915</v>
      </c>
      <c r="AN11">
        <v>320566</v>
      </c>
      <c r="AO11">
        <v>259812</v>
      </c>
      <c r="AP11">
        <v>217815</v>
      </c>
      <c r="AQ11">
        <v>170811</v>
      </c>
      <c r="AR11">
        <v>147717</v>
      </c>
      <c r="AS11">
        <v>128802</v>
      </c>
      <c r="AT11">
        <v>92800</v>
      </c>
      <c r="AU11">
        <v>63973</v>
      </c>
      <c r="AV11">
        <v>49821</v>
      </c>
      <c r="AW11">
        <v>39647</v>
      </c>
      <c r="AX11">
        <v>23138</v>
      </c>
      <c r="AY11">
        <v>17756</v>
      </c>
      <c r="AZ11">
        <v>7931</v>
      </c>
      <c r="BA11">
        <v>7392</v>
      </c>
      <c r="BB11">
        <v>3014</v>
      </c>
      <c r="BC11">
        <v>2390</v>
      </c>
      <c r="BD11">
        <v>937</v>
      </c>
      <c r="BE11">
        <v>0</v>
      </c>
      <c r="BF11">
        <v>309</v>
      </c>
      <c r="BG11">
        <v>34</v>
      </c>
      <c r="BH11">
        <v>0</v>
      </c>
      <c r="BI11">
        <v>251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</row>
    <row r="12" spans="1:80" x14ac:dyDescent="0.25">
      <c r="A12">
        <v>79</v>
      </c>
      <c r="B12">
        <v>0</v>
      </c>
      <c r="C12">
        <v>0</v>
      </c>
      <c r="D12">
        <v>0</v>
      </c>
      <c r="E12">
        <v>0</v>
      </c>
      <c r="F12">
        <v>0</v>
      </c>
      <c r="G12">
        <v>38</v>
      </c>
      <c r="H12">
        <v>0</v>
      </c>
      <c r="I12">
        <v>55</v>
      </c>
      <c r="J12">
        <v>561</v>
      </c>
      <c r="K12">
        <v>1827</v>
      </c>
      <c r="L12">
        <v>1290</v>
      </c>
      <c r="M12">
        <v>2436</v>
      </c>
      <c r="N12">
        <v>6060</v>
      </c>
      <c r="O12">
        <v>17495</v>
      </c>
      <c r="P12">
        <v>32060</v>
      </c>
      <c r="Q12">
        <v>53924</v>
      </c>
      <c r="R12">
        <v>70360</v>
      </c>
      <c r="S12">
        <v>107074</v>
      </c>
      <c r="T12">
        <v>127939</v>
      </c>
      <c r="U12">
        <v>190501</v>
      </c>
      <c r="V12">
        <v>241575</v>
      </c>
      <c r="W12">
        <v>316972</v>
      </c>
      <c r="X12">
        <v>411411</v>
      </c>
      <c r="Y12">
        <v>554835</v>
      </c>
      <c r="Z12">
        <v>690721</v>
      </c>
      <c r="AA12">
        <v>782802</v>
      </c>
      <c r="AB12">
        <v>872558</v>
      </c>
      <c r="AC12">
        <v>904832</v>
      </c>
      <c r="AD12">
        <v>961889</v>
      </c>
      <c r="AE12">
        <v>972316</v>
      </c>
      <c r="AF12">
        <v>861918</v>
      </c>
      <c r="AG12">
        <v>771781</v>
      </c>
      <c r="AH12">
        <v>651442</v>
      </c>
      <c r="AI12">
        <v>665692</v>
      </c>
      <c r="AJ12">
        <v>563938</v>
      </c>
      <c r="AK12">
        <v>524744</v>
      </c>
      <c r="AL12">
        <v>480520</v>
      </c>
      <c r="AM12">
        <v>376716</v>
      </c>
      <c r="AN12">
        <v>327575</v>
      </c>
      <c r="AO12">
        <v>286673</v>
      </c>
      <c r="AP12">
        <v>228040</v>
      </c>
      <c r="AQ12">
        <v>190029</v>
      </c>
      <c r="AR12">
        <v>153837</v>
      </c>
      <c r="AS12">
        <v>128999</v>
      </c>
      <c r="AT12">
        <v>107578</v>
      </c>
      <c r="AU12">
        <v>84113</v>
      </c>
      <c r="AV12">
        <v>61692</v>
      </c>
      <c r="AW12">
        <v>34657</v>
      </c>
      <c r="AX12">
        <v>29986</v>
      </c>
      <c r="AY12">
        <v>20091</v>
      </c>
      <c r="AZ12">
        <v>18319</v>
      </c>
      <c r="BA12">
        <v>8555</v>
      </c>
      <c r="BB12">
        <v>3217</v>
      </c>
      <c r="BC12">
        <v>4641</v>
      </c>
      <c r="BD12">
        <v>1053</v>
      </c>
      <c r="BE12">
        <v>230</v>
      </c>
      <c r="BF12">
        <v>757</v>
      </c>
      <c r="BG12">
        <v>609</v>
      </c>
      <c r="BH12">
        <v>672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x14ac:dyDescent="0.25">
      <c r="A13">
        <v>80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665</v>
      </c>
      <c r="I13">
        <v>411</v>
      </c>
      <c r="J13">
        <v>884</v>
      </c>
      <c r="K13">
        <v>1991</v>
      </c>
      <c r="L13">
        <v>3511</v>
      </c>
      <c r="M13">
        <v>6144</v>
      </c>
      <c r="N13">
        <v>9576</v>
      </c>
      <c r="O13">
        <v>16321</v>
      </c>
      <c r="P13">
        <v>29790</v>
      </c>
      <c r="Q13">
        <v>47107</v>
      </c>
      <c r="R13">
        <v>64589</v>
      </c>
      <c r="S13">
        <v>90582</v>
      </c>
      <c r="T13">
        <v>115257</v>
      </c>
      <c r="U13">
        <v>156463</v>
      </c>
      <c r="V13">
        <v>198084</v>
      </c>
      <c r="W13">
        <v>196564</v>
      </c>
      <c r="X13">
        <v>272245</v>
      </c>
      <c r="Y13">
        <v>352969</v>
      </c>
      <c r="Z13">
        <v>409306</v>
      </c>
      <c r="AA13">
        <v>472904</v>
      </c>
      <c r="AB13">
        <v>500813</v>
      </c>
      <c r="AC13">
        <v>539162</v>
      </c>
      <c r="AD13">
        <v>583617</v>
      </c>
      <c r="AE13">
        <v>623475</v>
      </c>
      <c r="AF13">
        <v>639968</v>
      </c>
      <c r="AG13">
        <v>547972</v>
      </c>
      <c r="AH13">
        <v>510633</v>
      </c>
      <c r="AI13">
        <v>581206</v>
      </c>
      <c r="AJ13">
        <v>516628</v>
      </c>
      <c r="AK13">
        <v>461093</v>
      </c>
      <c r="AL13">
        <v>385626</v>
      </c>
      <c r="AM13">
        <v>310128</v>
      </c>
      <c r="AN13">
        <v>273872</v>
      </c>
      <c r="AO13">
        <v>215322</v>
      </c>
      <c r="AP13">
        <v>173460</v>
      </c>
      <c r="AQ13">
        <v>136733</v>
      </c>
      <c r="AR13">
        <v>116030</v>
      </c>
      <c r="AS13">
        <v>98865</v>
      </c>
      <c r="AT13">
        <v>78769</v>
      </c>
      <c r="AU13">
        <v>58374</v>
      </c>
      <c r="AV13">
        <v>35274</v>
      </c>
      <c r="AW13">
        <v>29404</v>
      </c>
      <c r="AX13">
        <v>15516</v>
      </c>
      <c r="AY13">
        <v>14145</v>
      </c>
      <c r="AZ13">
        <v>10108</v>
      </c>
      <c r="BA13">
        <v>5002</v>
      </c>
      <c r="BB13">
        <v>1651</v>
      </c>
      <c r="BC13">
        <v>1759</v>
      </c>
      <c r="BD13">
        <v>1</v>
      </c>
      <c r="BE13">
        <v>416</v>
      </c>
      <c r="BF13">
        <v>219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</row>
    <row r="14" spans="1:80" x14ac:dyDescent="0.25">
      <c r="A14">
        <v>81</v>
      </c>
      <c r="B14">
        <v>378</v>
      </c>
      <c r="C14">
        <v>0</v>
      </c>
      <c r="D14">
        <v>0</v>
      </c>
      <c r="E14">
        <v>0</v>
      </c>
      <c r="F14">
        <v>0</v>
      </c>
      <c r="G14">
        <v>0</v>
      </c>
      <c r="H14">
        <v>291</v>
      </c>
      <c r="I14">
        <v>951</v>
      </c>
      <c r="J14">
        <v>884</v>
      </c>
      <c r="K14">
        <v>1321</v>
      </c>
      <c r="L14">
        <v>3672</v>
      </c>
      <c r="M14">
        <v>6674</v>
      </c>
      <c r="N14">
        <v>20801</v>
      </c>
      <c r="O14">
        <v>28527</v>
      </c>
      <c r="P14">
        <v>41504</v>
      </c>
      <c r="Q14">
        <v>91190</v>
      </c>
      <c r="R14">
        <v>121547</v>
      </c>
      <c r="S14">
        <v>175487</v>
      </c>
      <c r="T14">
        <v>200763</v>
      </c>
      <c r="U14">
        <v>256779</v>
      </c>
      <c r="V14">
        <v>310873</v>
      </c>
      <c r="W14">
        <v>325511</v>
      </c>
      <c r="X14">
        <v>469793</v>
      </c>
      <c r="Y14">
        <v>517147</v>
      </c>
      <c r="Z14">
        <v>622082</v>
      </c>
      <c r="AA14">
        <v>669313</v>
      </c>
      <c r="AB14">
        <v>659103</v>
      </c>
      <c r="AC14">
        <v>754612</v>
      </c>
      <c r="AD14">
        <v>788975</v>
      </c>
      <c r="AE14">
        <v>720183</v>
      </c>
      <c r="AF14">
        <v>717293</v>
      </c>
      <c r="AG14">
        <v>627045</v>
      </c>
      <c r="AH14">
        <v>629877</v>
      </c>
      <c r="AI14">
        <v>616182</v>
      </c>
      <c r="AJ14">
        <v>549134</v>
      </c>
      <c r="AK14">
        <v>457907</v>
      </c>
      <c r="AL14">
        <v>378888</v>
      </c>
      <c r="AM14">
        <v>331149</v>
      </c>
      <c r="AN14">
        <v>293508</v>
      </c>
      <c r="AO14">
        <v>238891</v>
      </c>
      <c r="AP14">
        <v>206162</v>
      </c>
      <c r="AQ14">
        <v>118209</v>
      </c>
      <c r="AR14">
        <v>110939</v>
      </c>
      <c r="AS14">
        <v>82748</v>
      </c>
      <c r="AT14">
        <v>79101</v>
      </c>
      <c r="AU14">
        <v>52661</v>
      </c>
      <c r="AV14">
        <v>33999</v>
      </c>
      <c r="AW14">
        <v>28962</v>
      </c>
      <c r="AX14">
        <v>24573</v>
      </c>
      <c r="AY14">
        <v>7214</v>
      </c>
      <c r="AZ14">
        <v>5627</v>
      </c>
      <c r="BA14">
        <v>7454</v>
      </c>
      <c r="BB14">
        <v>3926</v>
      </c>
      <c r="BC14">
        <v>602</v>
      </c>
      <c r="BD14">
        <v>227</v>
      </c>
      <c r="BE14">
        <v>0</v>
      </c>
      <c r="BF14">
        <v>531</v>
      </c>
      <c r="BG14">
        <v>0</v>
      </c>
      <c r="BH14">
        <v>0</v>
      </c>
      <c r="BI14">
        <v>0</v>
      </c>
      <c r="BJ14">
        <v>6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x14ac:dyDescent="0.25">
      <c r="A15">
        <v>82</v>
      </c>
      <c r="B15">
        <v>0</v>
      </c>
      <c r="C15">
        <v>0</v>
      </c>
      <c r="D15">
        <v>0</v>
      </c>
      <c r="E15">
        <v>0</v>
      </c>
      <c r="F15">
        <v>0</v>
      </c>
      <c r="G15">
        <v>49</v>
      </c>
      <c r="H15">
        <v>198</v>
      </c>
      <c r="I15">
        <v>318</v>
      </c>
      <c r="J15">
        <v>1738</v>
      </c>
      <c r="K15">
        <v>6279</v>
      </c>
      <c r="L15">
        <v>7940</v>
      </c>
      <c r="M15">
        <v>17993</v>
      </c>
      <c r="N15">
        <v>31935</v>
      </c>
      <c r="O15">
        <v>60357</v>
      </c>
      <c r="P15">
        <v>124980</v>
      </c>
      <c r="Q15">
        <v>150429</v>
      </c>
      <c r="R15">
        <v>187242</v>
      </c>
      <c r="S15">
        <v>242877</v>
      </c>
      <c r="T15">
        <v>300834</v>
      </c>
      <c r="U15">
        <v>337056</v>
      </c>
      <c r="V15">
        <v>392559</v>
      </c>
      <c r="W15">
        <v>454826</v>
      </c>
      <c r="X15">
        <v>595542</v>
      </c>
      <c r="Y15">
        <v>653019</v>
      </c>
      <c r="Z15">
        <v>761714</v>
      </c>
      <c r="AA15">
        <v>843097</v>
      </c>
      <c r="AB15">
        <v>828595</v>
      </c>
      <c r="AC15">
        <v>931261</v>
      </c>
      <c r="AD15">
        <v>886267</v>
      </c>
      <c r="AE15">
        <v>874001</v>
      </c>
      <c r="AF15">
        <v>844141</v>
      </c>
      <c r="AG15">
        <v>797647</v>
      </c>
      <c r="AH15">
        <v>716305</v>
      </c>
      <c r="AI15">
        <v>690728</v>
      </c>
      <c r="AJ15">
        <v>622748</v>
      </c>
      <c r="AK15">
        <v>512451</v>
      </c>
      <c r="AL15">
        <v>460401</v>
      </c>
      <c r="AM15">
        <v>337207</v>
      </c>
      <c r="AN15">
        <v>329773</v>
      </c>
      <c r="AO15">
        <v>265301</v>
      </c>
      <c r="AP15">
        <v>260985</v>
      </c>
      <c r="AQ15">
        <v>164619</v>
      </c>
      <c r="AR15">
        <v>144952</v>
      </c>
      <c r="AS15">
        <v>116439</v>
      </c>
      <c r="AT15">
        <v>88659</v>
      </c>
      <c r="AU15">
        <v>68859</v>
      </c>
      <c r="AV15">
        <v>54344</v>
      </c>
      <c r="AW15">
        <v>36683</v>
      </c>
      <c r="AX15">
        <v>22260</v>
      </c>
      <c r="AY15">
        <v>14681</v>
      </c>
      <c r="AZ15">
        <v>5003</v>
      </c>
      <c r="BA15">
        <v>4269</v>
      </c>
      <c r="BB15">
        <v>3648</v>
      </c>
      <c r="BC15">
        <v>1211</v>
      </c>
      <c r="BD15">
        <v>490</v>
      </c>
      <c r="BE15">
        <v>548</v>
      </c>
      <c r="BF15">
        <v>229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0" x14ac:dyDescent="0.25">
      <c r="A16">
        <v>83</v>
      </c>
      <c r="B16">
        <v>0</v>
      </c>
      <c r="C16">
        <v>257</v>
      </c>
      <c r="D16">
        <v>0</v>
      </c>
      <c r="E16">
        <v>0</v>
      </c>
      <c r="F16">
        <v>96</v>
      </c>
      <c r="G16">
        <v>0</v>
      </c>
      <c r="H16">
        <v>1010</v>
      </c>
      <c r="I16">
        <v>2122</v>
      </c>
      <c r="J16">
        <v>2400</v>
      </c>
      <c r="K16">
        <v>2848</v>
      </c>
      <c r="L16">
        <v>2841</v>
      </c>
      <c r="M16">
        <v>6762</v>
      </c>
      <c r="N16">
        <v>17411</v>
      </c>
      <c r="O16">
        <v>41553</v>
      </c>
      <c r="P16">
        <v>71666</v>
      </c>
      <c r="Q16">
        <v>110623</v>
      </c>
      <c r="R16">
        <v>180362</v>
      </c>
      <c r="S16">
        <v>226891</v>
      </c>
      <c r="T16">
        <v>367429</v>
      </c>
      <c r="U16">
        <v>433346</v>
      </c>
      <c r="V16">
        <v>495069</v>
      </c>
      <c r="W16">
        <v>541149</v>
      </c>
      <c r="X16">
        <v>629562</v>
      </c>
      <c r="Y16">
        <v>859136</v>
      </c>
      <c r="Z16">
        <v>849126</v>
      </c>
      <c r="AA16">
        <v>776175</v>
      </c>
      <c r="AB16">
        <v>783742</v>
      </c>
      <c r="AC16">
        <v>825191</v>
      </c>
      <c r="AD16">
        <v>800213</v>
      </c>
      <c r="AE16">
        <v>787152</v>
      </c>
      <c r="AF16">
        <v>754255</v>
      </c>
      <c r="AG16">
        <v>640672</v>
      </c>
      <c r="AH16">
        <v>580496</v>
      </c>
      <c r="AI16">
        <v>765182</v>
      </c>
      <c r="AJ16">
        <v>582171</v>
      </c>
      <c r="AK16">
        <v>444624</v>
      </c>
      <c r="AL16">
        <v>400453</v>
      </c>
      <c r="AM16">
        <v>302022</v>
      </c>
      <c r="AN16">
        <v>259473</v>
      </c>
      <c r="AO16">
        <v>214088</v>
      </c>
      <c r="AP16">
        <v>184761</v>
      </c>
      <c r="AQ16">
        <v>119070</v>
      </c>
      <c r="AR16">
        <v>113875</v>
      </c>
      <c r="AS16">
        <v>104141</v>
      </c>
      <c r="AT16">
        <v>68235</v>
      </c>
      <c r="AU16">
        <v>49669</v>
      </c>
      <c r="AV16">
        <v>31421</v>
      </c>
      <c r="AW16">
        <v>21007</v>
      </c>
      <c r="AX16">
        <v>13026</v>
      </c>
      <c r="AY16">
        <v>10119</v>
      </c>
      <c r="AZ16">
        <v>3120</v>
      </c>
      <c r="BA16">
        <v>2657</v>
      </c>
      <c r="BB16">
        <v>1205</v>
      </c>
      <c r="BC16">
        <v>1865</v>
      </c>
      <c r="BD16">
        <v>1505</v>
      </c>
      <c r="BE16">
        <v>130</v>
      </c>
      <c r="BF16">
        <v>0</v>
      </c>
      <c r="BG16">
        <v>0</v>
      </c>
      <c r="BH16">
        <v>181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</row>
    <row r="19" spans="2:2" x14ac:dyDescent="0.25">
      <c r="B19">
        <f>SUM(B2:CB2)</f>
        <v>11285784</v>
      </c>
    </row>
    <row r="20" spans="2:2" x14ac:dyDescent="0.25">
      <c r="B20">
        <f t="shared" ref="B20:B32" si="0">SUM(B3:CB3)</f>
        <v>5926115</v>
      </c>
    </row>
    <row r="21" spans="2:2" x14ac:dyDescent="0.25">
      <c r="B21">
        <f t="shared" si="0"/>
        <v>3652526</v>
      </c>
    </row>
    <row r="22" spans="2:2" x14ac:dyDescent="0.25">
      <c r="B22">
        <f t="shared" si="0"/>
        <v>5739522</v>
      </c>
    </row>
    <row r="23" spans="2:2" x14ac:dyDescent="0.25">
      <c r="B23">
        <f t="shared" si="0"/>
        <v>11667453</v>
      </c>
    </row>
    <row r="24" spans="2:2" x14ac:dyDescent="0.25">
      <c r="B24">
        <f t="shared" si="0"/>
        <v>7668824</v>
      </c>
    </row>
    <row r="25" spans="2:2" x14ac:dyDescent="0.25">
      <c r="B25">
        <f t="shared" si="0"/>
        <v>8705864</v>
      </c>
    </row>
    <row r="26" spans="2:2" x14ac:dyDescent="0.25">
      <c r="B26">
        <f t="shared" si="0"/>
        <v>9790072</v>
      </c>
    </row>
    <row r="27" spans="2:2" x14ac:dyDescent="0.25">
      <c r="B27">
        <f t="shared" si="0"/>
        <v>13659688</v>
      </c>
    </row>
    <row r="28" spans="2:2" x14ac:dyDescent="0.25">
      <c r="B28">
        <f t="shared" si="0"/>
        <v>13517989</v>
      </c>
    </row>
    <row r="29" spans="2:2" x14ac:dyDescent="0.25">
      <c r="B29">
        <f t="shared" si="0"/>
        <v>13909605</v>
      </c>
    </row>
    <row r="30" spans="2:2" x14ac:dyDescent="0.25">
      <c r="B30">
        <f t="shared" si="0"/>
        <v>9910604</v>
      </c>
    </row>
    <row r="31" spans="2:2" x14ac:dyDescent="0.25">
      <c r="B31">
        <f t="shared" si="0"/>
        <v>12391176</v>
      </c>
    </row>
    <row r="32" spans="2:2" x14ac:dyDescent="0.25">
      <c r="B32">
        <f t="shared" si="0"/>
        <v>15255687</v>
      </c>
    </row>
    <row r="33" spans="1:2" x14ac:dyDescent="0.25">
      <c r="B33">
        <f>SUM(B16:CB16)</f>
        <v>14483555</v>
      </c>
    </row>
    <row r="35" spans="1:2" x14ac:dyDescent="0.25">
      <c r="A35" t="s">
        <v>151</v>
      </c>
      <c r="B35">
        <f>MIN(B19:B33)</f>
        <v>3652526</v>
      </c>
    </row>
    <row r="36" spans="1:2" x14ac:dyDescent="0.25">
      <c r="A36" t="s">
        <v>152</v>
      </c>
      <c r="B36">
        <f>MAX(B19:B33)</f>
        <v>15255687</v>
      </c>
    </row>
    <row r="37" spans="1:2" x14ac:dyDescent="0.25">
      <c r="B37">
        <f>B35/1000</f>
        <v>3652.5259999999998</v>
      </c>
    </row>
    <row r="38" spans="1:2" x14ac:dyDescent="0.25">
      <c r="B38">
        <f>B36/1000</f>
        <v>15255.687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0171-2EF8-43AF-984B-58E638089F27}">
  <dimension ref="A1:H19"/>
  <sheetViews>
    <sheetView workbookViewId="0">
      <selection activeCell="G19" sqref="G19"/>
    </sheetView>
  </sheetViews>
  <sheetFormatPr defaultRowHeight="15" x14ac:dyDescent="0.25"/>
  <sheetData>
    <row r="1" spans="1:8" x14ac:dyDescent="0.25">
      <c r="C1" t="s">
        <v>157</v>
      </c>
      <c r="D1" t="s">
        <v>159</v>
      </c>
      <c r="E1" t="s">
        <v>158</v>
      </c>
      <c r="F1" t="s">
        <v>159</v>
      </c>
    </row>
    <row r="2" spans="1:8" x14ac:dyDescent="0.25">
      <c r="A2">
        <v>1999</v>
      </c>
      <c r="B2">
        <v>5282.7879999999996</v>
      </c>
      <c r="C2">
        <v>232.7247983</v>
      </c>
      <c r="D2">
        <f>C2/AVERAGE($C$2:$C$4)</f>
        <v>0.87344972449397662</v>
      </c>
      <c r="E2">
        <v>1.6</v>
      </c>
      <c r="F2">
        <f>E2/$E$2</f>
        <v>1</v>
      </c>
    </row>
    <row r="3" spans="1:8" x14ac:dyDescent="0.25">
      <c r="A3">
        <v>2000</v>
      </c>
      <c r="B3">
        <v>3400.7139999999999</v>
      </c>
      <c r="C3">
        <v>266.89492519999999</v>
      </c>
      <c r="D3">
        <f t="shared" ref="D3:D16" si="0">C3/AVERAGE($C$2:$C$4)</f>
        <v>1.0016951377234495</v>
      </c>
      <c r="F3">
        <f t="shared" ref="F3:F16" si="1">E3/$E$2</f>
        <v>0</v>
      </c>
    </row>
    <row r="4" spans="1:8" x14ac:dyDescent="0.25">
      <c r="A4">
        <v>2001</v>
      </c>
      <c r="B4">
        <v>4483.3019999999997</v>
      </c>
      <c r="C4">
        <v>299.71007800000001</v>
      </c>
      <c r="D4">
        <f t="shared" si="0"/>
        <v>1.124855137782574</v>
      </c>
      <c r="F4">
        <f t="shared" si="1"/>
        <v>0</v>
      </c>
    </row>
    <row r="5" spans="1:8" x14ac:dyDescent="0.25">
      <c r="A5">
        <v>2002</v>
      </c>
      <c r="B5">
        <v>3267.835</v>
      </c>
      <c r="C5">
        <v>240.61682709999999</v>
      </c>
      <c r="D5">
        <f t="shared" si="0"/>
        <v>0.90306964652812338</v>
      </c>
      <c r="F5">
        <f t="shared" si="1"/>
        <v>0</v>
      </c>
    </row>
    <row r="6" spans="1:8" x14ac:dyDescent="0.25">
      <c r="A6">
        <v>2003</v>
      </c>
      <c r="B6">
        <v>3408.8829999999998</v>
      </c>
      <c r="C6">
        <v>232.96687439999999</v>
      </c>
      <c r="D6">
        <f t="shared" si="0"/>
        <v>0.87435827100211028</v>
      </c>
      <c r="E6">
        <v>0.8</v>
      </c>
      <c r="F6">
        <f t="shared" si="1"/>
        <v>0.5</v>
      </c>
    </row>
    <row r="7" spans="1:8" x14ac:dyDescent="0.25">
      <c r="A7">
        <v>2004</v>
      </c>
      <c r="B7">
        <v>2928.1529999999998</v>
      </c>
      <c r="C7">
        <v>258.33067390000002</v>
      </c>
      <c r="D7">
        <f t="shared" si="0"/>
        <v>0.96955226771937153</v>
      </c>
      <c r="F7">
        <f t="shared" si="1"/>
        <v>0</v>
      </c>
    </row>
    <row r="8" spans="1:8" x14ac:dyDescent="0.25">
      <c r="A8">
        <v>2005</v>
      </c>
      <c r="B8">
        <v>3609.857</v>
      </c>
      <c r="C8">
        <v>259.59068100000002</v>
      </c>
      <c r="D8">
        <f t="shared" si="0"/>
        <v>0.97428125604547489</v>
      </c>
      <c r="E8">
        <v>1.1000000000000001</v>
      </c>
      <c r="F8">
        <f t="shared" si="1"/>
        <v>0.6875</v>
      </c>
    </row>
    <row r="9" spans="1:8" x14ac:dyDescent="0.25">
      <c r="A9">
        <v>2006</v>
      </c>
      <c r="B9">
        <v>5953.6769999999997</v>
      </c>
      <c r="C9">
        <v>391.15775669999999</v>
      </c>
      <c r="D9">
        <f t="shared" si="0"/>
        <v>1.4680714617394381</v>
      </c>
      <c r="F9">
        <f t="shared" si="1"/>
        <v>0</v>
      </c>
    </row>
    <row r="10" spans="1:8" x14ac:dyDescent="0.25">
      <c r="A10">
        <v>2007</v>
      </c>
      <c r="B10">
        <v>4646.9160000000002</v>
      </c>
      <c r="C10">
        <v>269.699704</v>
      </c>
      <c r="D10">
        <f t="shared" si="0"/>
        <v>1.0122218769795237</v>
      </c>
      <c r="F10">
        <f t="shared" si="1"/>
        <v>0</v>
      </c>
    </row>
    <row r="11" spans="1:8" x14ac:dyDescent="0.25">
      <c r="A11">
        <v>2008</v>
      </c>
      <c r="B11">
        <v>5222.915</v>
      </c>
      <c r="C11">
        <v>233.0733079</v>
      </c>
      <c r="D11">
        <f t="shared" si="0"/>
        <v>0.87475773127420431</v>
      </c>
      <c r="F11">
        <f t="shared" si="1"/>
        <v>0</v>
      </c>
    </row>
    <row r="12" spans="1:8" x14ac:dyDescent="0.25">
      <c r="A12">
        <v>2009</v>
      </c>
      <c r="B12">
        <v>4713.7420000000002</v>
      </c>
      <c r="C12">
        <v>246.60940360000001</v>
      </c>
      <c r="D12">
        <f t="shared" si="0"/>
        <v>0.92556065019927825</v>
      </c>
      <c r="F12">
        <f t="shared" si="1"/>
        <v>0</v>
      </c>
    </row>
    <row r="13" spans="1:8" x14ac:dyDescent="0.25">
      <c r="A13">
        <v>2010</v>
      </c>
      <c r="B13">
        <v>6247.7309999999998</v>
      </c>
      <c r="C13">
        <v>284.25729030000002</v>
      </c>
      <c r="D13">
        <f t="shared" si="0"/>
        <v>1.0668585974146243</v>
      </c>
      <c r="F13">
        <f t="shared" si="1"/>
        <v>0</v>
      </c>
    </row>
    <row r="14" spans="1:8" x14ac:dyDescent="0.25">
      <c r="A14">
        <v>2011</v>
      </c>
      <c r="B14">
        <v>6512.4480000000003</v>
      </c>
      <c r="C14">
        <v>258.71441060000001</v>
      </c>
      <c r="D14">
        <f t="shared" si="0"/>
        <v>0.97099248688527728</v>
      </c>
      <c r="F14">
        <f t="shared" si="1"/>
        <v>0</v>
      </c>
    </row>
    <row r="15" spans="1:8" x14ac:dyDescent="0.25">
      <c r="A15">
        <v>2012</v>
      </c>
      <c r="B15">
        <v>6916.8270000000002</v>
      </c>
      <c r="C15">
        <v>271.15031640000001</v>
      </c>
      <c r="D15">
        <f t="shared" si="0"/>
        <v>1.0176662344798113</v>
      </c>
      <c r="F15">
        <f t="shared" si="1"/>
        <v>0</v>
      </c>
      <c r="G15" t="s">
        <v>51</v>
      </c>
    </row>
    <row r="16" spans="1:8" x14ac:dyDescent="0.25">
      <c r="A16">
        <v>2013</v>
      </c>
      <c r="B16">
        <v>5044.4059999999999</v>
      </c>
      <c r="C16">
        <v>237.1694895</v>
      </c>
      <c r="D16">
        <f t="shared" si="0"/>
        <v>0.89013129144541225</v>
      </c>
      <c r="E16">
        <v>0.5</v>
      </c>
      <c r="F16">
        <f t="shared" si="1"/>
        <v>0.3125</v>
      </c>
      <c r="G16">
        <v>0.1</v>
      </c>
      <c r="H16">
        <f>F16^G16</f>
        <v>0.89019469568772247</v>
      </c>
    </row>
    <row r="17" spans="1:3" x14ac:dyDescent="0.25">
      <c r="A17">
        <v>2014</v>
      </c>
      <c r="B17">
        <v>5879.7430000000004</v>
      </c>
      <c r="C17">
        <v>290.42959339999999</v>
      </c>
    </row>
    <row r="18" spans="1:3" x14ac:dyDescent="0.25">
      <c r="A18">
        <v>2015</v>
      </c>
      <c r="B18">
        <v>7074.0959999999995</v>
      </c>
      <c r="C18">
        <v>304.91878009999999</v>
      </c>
    </row>
    <row r="19" spans="1:3" x14ac:dyDescent="0.25">
      <c r="A19">
        <v>2016</v>
      </c>
      <c r="B19">
        <v>6425.2020000000002</v>
      </c>
      <c r="C19">
        <v>573.1829639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97E0-3897-4AF9-B2FD-A8AFBCAC7335}">
  <dimension ref="A1:BZ27"/>
  <sheetViews>
    <sheetView topLeftCell="A13" zoomScale="205" zoomScaleNormal="205" workbookViewId="0">
      <selection activeCell="B19" sqref="B19:C26"/>
    </sheetView>
  </sheetViews>
  <sheetFormatPr defaultColWidth="9.140625" defaultRowHeight="15" x14ac:dyDescent="0.25"/>
  <cols>
    <col min="1" max="1" width="11.7109375" style="4" bestFit="1" customWidth="1"/>
    <col min="2" max="16384" width="9.140625" style="4"/>
  </cols>
  <sheetData>
    <row r="1" spans="1:78" x14ac:dyDescent="0.25">
      <c r="A1" s="4" t="s">
        <v>66</v>
      </c>
    </row>
    <row r="2" spans="1:78" x14ac:dyDescent="0.25">
      <c r="A2" s="4" t="s">
        <v>0</v>
      </c>
      <c r="B2" s="9" t="s">
        <v>116</v>
      </c>
    </row>
    <row r="3" spans="1:78" x14ac:dyDescent="0.25">
      <c r="A3" s="4" t="s">
        <v>24</v>
      </c>
      <c r="B3" s="4">
        <f>2017-1934</f>
        <v>83</v>
      </c>
      <c r="E3" s="9" t="s">
        <v>102</v>
      </c>
    </row>
    <row r="4" spans="1:78" x14ac:dyDescent="0.25">
      <c r="A4" s="4" t="s">
        <v>25</v>
      </c>
      <c r="B4" s="4">
        <v>0</v>
      </c>
      <c r="C4" s="4">
        <v>0</v>
      </c>
      <c r="E4" s="9" t="s">
        <v>162</v>
      </c>
    </row>
    <row r="5" spans="1:78" x14ac:dyDescent="0.25">
      <c r="A5" s="4" t="s">
        <v>39</v>
      </c>
      <c r="B5" s="5">
        <v>1</v>
      </c>
      <c r="C5" s="5">
        <v>10</v>
      </c>
      <c r="D5" s="5">
        <v>46</v>
      </c>
      <c r="E5" s="10" t="s">
        <v>103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x14ac:dyDescent="0.25">
      <c r="A6" s="4" t="s">
        <v>40</v>
      </c>
      <c r="B6" s="6">
        <v>1</v>
      </c>
      <c r="C6" s="6">
        <v>3</v>
      </c>
      <c r="D6" s="6">
        <v>2</v>
      </c>
      <c r="E6" s="10" t="s">
        <v>103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x14ac:dyDescent="0.25">
      <c r="A7" s="4" t="s">
        <v>41</v>
      </c>
      <c r="B7" s="6">
        <v>1</v>
      </c>
      <c r="C7" s="6">
        <v>3</v>
      </c>
      <c r="D7" s="6">
        <v>2</v>
      </c>
      <c r="E7" s="10" t="s">
        <v>103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x14ac:dyDescent="0.25">
      <c r="A8" s="4" t="s">
        <v>60</v>
      </c>
      <c r="B8" s="4">
        <v>0.1</v>
      </c>
      <c r="C8" s="4">
        <v>0.2</v>
      </c>
      <c r="E8" s="11" t="s">
        <v>103</v>
      </c>
    </row>
    <row r="9" spans="1:78" x14ac:dyDescent="0.25">
      <c r="A9" s="4" t="s">
        <v>37</v>
      </c>
      <c r="B9" s="4">
        <v>0</v>
      </c>
      <c r="C9" s="4">
        <v>0.1</v>
      </c>
      <c r="E9" s="11" t="s">
        <v>163</v>
      </c>
    </row>
    <row r="10" spans="1:78" x14ac:dyDescent="0.25">
      <c r="A10" s="4" t="s">
        <v>38</v>
      </c>
      <c r="B10" s="4">
        <v>0.1</v>
      </c>
      <c r="C10" s="4">
        <v>0.15</v>
      </c>
      <c r="E10" s="11" t="s">
        <v>144</v>
      </c>
    </row>
    <row r="11" spans="1:78" x14ac:dyDescent="0.25">
      <c r="A11" s="4" t="s">
        <v>35</v>
      </c>
      <c r="B11" s="9">
        <v>1</v>
      </c>
      <c r="C11" s="9">
        <v>1</v>
      </c>
      <c r="E11" s="11" t="s">
        <v>103</v>
      </c>
    </row>
    <row r="12" spans="1:78" x14ac:dyDescent="0.25">
      <c r="A12" s="4" t="s">
        <v>34</v>
      </c>
      <c r="B12" s="9">
        <v>1</v>
      </c>
      <c r="C12" s="9">
        <v>1</v>
      </c>
      <c r="E12" s="11" t="s">
        <v>103</v>
      </c>
    </row>
    <row r="13" spans="1:78" x14ac:dyDescent="0.25">
      <c r="A13" s="4" t="s">
        <v>36</v>
      </c>
      <c r="B13" s="9">
        <v>1</v>
      </c>
      <c r="C13" s="9">
        <v>1</v>
      </c>
      <c r="E13" s="11" t="s">
        <v>145</v>
      </c>
    </row>
    <row r="14" spans="1:78" x14ac:dyDescent="0.25">
      <c r="A14" s="4" t="s">
        <v>42</v>
      </c>
      <c r="B14" s="4" t="b">
        <v>1</v>
      </c>
    </row>
    <row r="15" spans="1:78" x14ac:dyDescent="0.25">
      <c r="A15" s="4" t="s">
        <v>61</v>
      </c>
      <c r="E15" s="11" t="s">
        <v>146</v>
      </c>
    </row>
    <row r="16" spans="1:78" x14ac:dyDescent="0.25">
      <c r="A16" s="4" t="s">
        <v>62</v>
      </c>
      <c r="E16" s="11" t="s">
        <v>146</v>
      </c>
    </row>
    <row r="17" spans="1:5" x14ac:dyDescent="0.25">
      <c r="A17" s="4" t="s">
        <v>63</v>
      </c>
      <c r="E17" s="11" t="s">
        <v>146</v>
      </c>
    </row>
    <row r="18" spans="1:5" x14ac:dyDescent="0.25">
      <c r="A18" s="4" t="s">
        <v>64</v>
      </c>
      <c r="B18" s="4">
        <v>7.4999999999999997E-2</v>
      </c>
      <c r="C18" s="4">
        <v>0.125</v>
      </c>
      <c r="E18" s="11" t="s">
        <v>147</v>
      </c>
    </row>
    <row r="19" spans="1:5" x14ac:dyDescent="0.25">
      <c r="A19" s="4" t="s">
        <v>26</v>
      </c>
    </row>
    <row r="20" spans="1:5" x14ac:dyDescent="0.25">
      <c r="A20" s="4" t="s">
        <v>27</v>
      </c>
    </row>
    <row r="21" spans="1:5" x14ac:dyDescent="0.25">
      <c r="A21" s="4" t="s">
        <v>30</v>
      </c>
    </row>
    <row r="22" spans="1:5" x14ac:dyDescent="0.25">
      <c r="A22" s="4" t="s">
        <v>31</v>
      </c>
    </row>
    <row r="23" spans="1:5" x14ac:dyDescent="0.25">
      <c r="A23" s="4" t="s">
        <v>28</v>
      </c>
    </row>
    <row r="24" spans="1:5" x14ac:dyDescent="0.25">
      <c r="A24" s="4" t="s">
        <v>29</v>
      </c>
    </row>
    <row r="25" spans="1:5" x14ac:dyDescent="0.25">
      <c r="A25" s="4" t="s">
        <v>32</v>
      </c>
    </row>
    <row r="26" spans="1:5" x14ac:dyDescent="0.25">
      <c r="A26" s="4" t="s">
        <v>33</v>
      </c>
    </row>
    <row r="27" spans="1:5" x14ac:dyDescent="0.25">
      <c r="A27" s="4" t="s">
        <v>65</v>
      </c>
      <c r="B27" s="4">
        <v>2016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13DB-B1C4-4EAE-94F6-E80E232D9006}">
  <dimension ref="A1:D30"/>
  <sheetViews>
    <sheetView workbookViewId="0">
      <selection activeCell="D20" sqref="D20"/>
    </sheetView>
  </sheetViews>
  <sheetFormatPr defaultColWidth="9.140625" defaultRowHeight="15" x14ac:dyDescent="0.25"/>
  <cols>
    <col min="1" max="1" width="11.5703125" style="8" bestFit="1" customWidth="1"/>
    <col min="2" max="2" width="9.85546875" style="8" bestFit="1" customWidth="1"/>
    <col min="3" max="16384" width="9.140625" style="8"/>
  </cols>
  <sheetData>
    <row r="1" spans="1:4" x14ac:dyDescent="0.25">
      <c r="A1" s="8" t="s">
        <v>66</v>
      </c>
    </row>
    <row r="2" spans="1:4" x14ac:dyDescent="0.25">
      <c r="A2" s="8" t="s">
        <v>0</v>
      </c>
      <c r="B2" s="9" t="s">
        <v>115</v>
      </c>
    </row>
    <row r="3" spans="1:4" x14ac:dyDescent="0.25">
      <c r="A3" t="s">
        <v>43</v>
      </c>
      <c r="B3">
        <v>0.05</v>
      </c>
      <c r="C3">
        <v>0.1</v>
      </c>
    </row>
    <row r="4" spans="1:4" x14ac:dyDescent="0.25">
      <c r="A4" t="s">
        <v>44</v>
      </c>
      <c r="B4">
        <v>0.05</v>
      </c>
      <c r="C4"/>
    </row>
    <row r="5" spans="1:4" x14ac:dyDescent="0.25">
      <c r="A5" t="s">
        <v>45</v>
      </c>
      <c r="B5">
        <v>220</v>
      </c>
      <c r="C5">
        <v>250</v>
      </c>
    </row>
    <row r="6" spans="1:4" x14ac:dyDescent="0.25">
      <c r="A6" t="s">
        <v>46</v>
      </c>
      <c r="B6">
        <v>220</v>
      </c>
      <c r="C6">
        <v>250</v>
      </c>
    </row>
    <row r="7" spans="1:4" x14ac:dyDescent="0.25">
      <c r="A7" t="s">
        <v>47</v>
      </c>
      <c r="B7">
        <v>800</v>
      </c>
      <c r="C7">
        <v>1200</v>
      </c>
    </row>
    <row r="8" spans="1:4" x14ac:dyDescent="0.25">
      <c r="A8" t="s">
        <v>48</v>
      </c>
      <c r="B8">
        <v>800</v>
      </c>
      <c r="C8">
        <v>1200</v>
      </c>
    </row>
    <row r="9" spans="1:4" x14ac:dyDescent="0.25">
      <c r="A9" t="s">
        <v>49</v>
      </c>
      <c r="B9">
        <v>0.15</v>
      </c>
      <c r="C9">
        <v>0.25</v>
      </c>
      <c r="D9" s="9" t="s">
        <v>139</v>
      </c>
    </row>
    <row r="10" spans="1:4" x14ac:dyDescent="0.25">
      <c r="A10" t="s">
        <v>80</v>
      </c>
      <c r="B10">
        <v>0.2</v>
      </c>
      <c r="C10"/>
      <c r="D10" s="9" t="s">
        <v>153</v>
      </c>
    </row>
    <row r="11" spans="1:4" x14ac:dyDescent="0.25">
      <c r="A11" t="s">
        <v>82</v>
      </c>
      <c r="B11">
        <v>0.15</v>
      </c>
      <c r="C11">
        <v>0.25</v>
      </c>
      <c r="D11" s="9" t="s">
        <v>154</v>
      </c>
    </row>
    <row r="12" spans="1:4" x14ac:dyDescent="0.25">
      <c r="A12" t="s">
        <v>79</v>
      </c>
      <c r="B12">
        <v>0.5</v>
      </c>
      <c r="C12">
        <v>2</v>
      </c>
      <c r="D12" s="9" t="s">
        <v>155</v>
      </c>
    </row>
    <row r="13" spans="1:4" x14ac:dyDescent="0.25">
      <c r="A13" t="s">
        <v>51</v>
      </c>
      <c r="B13">
        <v>0.75</v>
      </c>
      <c r="C13">
        <v>1.33</v>
      </c>
      <c r="D13" s="9" t="s">
        <v>156</v>
      </c>
    </row>
    <row r="14" spans="1:4" x14ac:dyDescent="0.25">
      <c r="A14" t="s">
        <v>99</v>
      </c>
      <c r="B14">
        <v>0.1</v>
      </c>
      <c r="C14"/>
    </row>
    <row r="15" spans="1:4" x14ac:dyDescent="0.25">
      <c r="A15" t="s">
        <v>83</v>
      </c>
      <c r="B15">
        <v>0.2</v>
      </c>
      <c r="C15"/>
    </row>
    <row r="16" spans="1:4" x14ac:dyDescent="0.25">
      <c r="A16" t="s">
        <v>84</v>
      </c>
      <c r="B16">
        <v>0.05</v>
      </c>
      <c r="C16"/>
    </row>
    <row r="17" spans="1:3" x14ac:dyDescent="0.25">
      <c r="A17" t="s">
        <v>85</v>
      </c>
      <c r="B17">
        <v>0</v>
      </c>
      <c r="C17"/>
    </row>
    <row r="18" spans="1:3" x14ac:dyDescent="0.25">
      <c r="A18" t="s">
        <v>86</v>
      </c>
      <c r="B18">
        <v>2.5000000000000001E-2</v>
      </c>
      <c r="C18"/>
    </row>
    <row r="19" spans="1:3" x14ac:dyDescent="0.25">
      <c r="A19" t="s">
        <v>87</v>
      </c>
      <c r="B19">
        <v>0.05</v>
      </c>
      <c r="C19"/>
    </row>
    <row r="20" spans="1:3" x14ac:dyDescent="0.25">
      <c r="A20" t="s">
        <v>88</v>
      </c>
      <c r="B20">
        <v>0.05</v>
      </c>
      <c r="C20"/>
    </row>
    <row r="21" spans="1:3" x14ac:dyDescent="0.25">
      <c r="A21" t="s">
        <v>89</v>
      </c>
      <c r="B21">
        <v>0.2</v>
      </c>
      <c r="C21"/>
    </row>
    <row r="22" spans="1:3" x14ac:dyDescent="0.25">
      <c r="A22" t="s">
        <v>90</v>
      </c>
      <c r="B22">
        <v>0.15</v>
      </c>
      <c r="C22"/>
    </row>
    <row r="23" spans="1:3" x14ac:dyDescent="0.25">
      <c r="A23" t="s">
        <v>91</v>
      </c>
      <c r="B23">
        <v>0.05</v>
      </c>
      <c r="C23"/>
    </row>
    <row r="24" spans="1:3" x14ac:dyDescent="0.25">
      <c r="A24" t="s">
        <v>92</v>
      </c>
      <c r="B24">
        <v>0.2</v>
      </c>
      <c r="C24"/>
    </row>
    <row r="25" spans="1:3" x14ac:dyDescent="0.25">
      <c r="A25" t="s">
        <v>93</v>
      </c>
      <c r="B25">
        <v>0.2</v>
      </c>
      <c r="C25"/>
    </row>
    <row r="26" spans="1:3" x14ac:dyDescent="0.25">
      <c r="A26" t="s">
        <v>94</v>
      </c>
      <c r="B26">
        <v>0.5</v>
      </c>
      <c r="C26"/>
    </row>
    <row r="27" spans="1:3" x14ac:dyDescent="0.25">
      <c r="A27" t="s">
        <v>50</v>
      </c>
      <c r="B27">
        <v>0.5</v>
      </c>
      <c r="C27"/>
    </row>
    <row r="28" spans="1:3" x14ac:dyDescent="0.25">
      <c r="A28" t="s">
        <v>81</v>
      </c>
      <c r="B28">
        <v>0.05</v>
      </c>
      <c r="C28">
        <v>0.1</v>
      </c>
    </row>
    <row r="29" spans="1:3" ht="15" customHeight="1" x14ac:dyDescent="0.25">
      <c r="A29" t="s">
        <v>95</v>
      </c>
      <c r="B29">
        <v>0.2</v>
      </c>
      <c r="C29"/>
    </row>
    <row r="30" spans="1:3" x14ac:dyDescent="0.25">
      <c r="A30" t="s">
        <v>96</v>
      </c>
      <c r="B30">
        <v>0.1</v>
      </c>
      <c r="C30">
        <v>0.2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1B81-1FA9-4A2B-B1E2-B75843FD27F8}">
  <dimension ref="A1:C8"/>
  <sheetViews>
    <sheetView zoomScale="250" zoomScaleNormal="250" workbookViewId="0">
      <selection activeCell="B12" sqref="B12"/>
    </sheetView>
  </sheetViews>
  <sheetFormatPr defaultColWidth="9.140625" defaultRowHeight="15" x14ac:dyDescent="0.25"/>
  <cols>
    <col min="1" max="1" width="11.28515625" style="7" bestFit="1" customWidth="1"/>
    <col min="2" max="16384" width="9.140625" style="7"/>
  </cols>
  <sheetData>
    <row r="1" spans="1:3" x14ac:dyDescent="0.25">
      <c r="A1" s="7" t="s">
        <v>66</v>
      </c>
    </row>
    <row r="2" spans="1:3" x14ac:dyDescent="0.25">
      <c r="A2" s="7" t="s">
        <v>0</v>
      </c>
      <c r="B2" s="9" t="s">
        <v>114</v>
      </c>
    </row>
    <row r="3" spans="1:3" x14ac:dyDescent="0.25">
      <c r="A3" s="7" t="s">
        <v>52</v>
      </c>
      <c r="B3" s="7">
        <v>0.01</v>
      </c>
      <c r="C3" s="7">
        <v>0.02</v>
      </c>
    </row>
    <row r="4" spans="1:3" x14ac:dyDescent="0.25">
      <c r="A4" s="7" t="s">
        <v>53</v>
      </c>
      <c r="B4" s="7">
        <v>1</v>
      </c>
      <c r="C4" s="7">
        <v>1.05</v>
      </c>
    </row>
    <row r="5" spans="1:3" x14ac:dyDescent="0.25">
      <c r="A5" s="7" t="s">
        <v>97</v>
      </c>
      <c r="B5" s="7">
        <v>0.01</v>
      </c>
      <c r="C5" s="7">
        <v>0.02</v>
      </c>
    </row>
    <row r="6" spans="1:3" x14ac:dyDescent="0.25">
      <c r="A6" s="7" t="s">
        <v>98</v>
      </c>
      <c r="B6" s="7">
        <v>1</v>
      </c>
      <c r="C6" s="7">
        <v>1.05</v>
      </c>
    </row>
    <row r="7" spans="1:3" x14ac:dyDescent="0.25">
      <c r="A7" s="7" t="s">
        <v>54</v>
      </c>
      <c r="B7" s="7">
        <v>0.01</v>
      </c>
      <c r="C7" s="7">
        <v>0.02</v>
      </c>
    </row>
    <row r="8" spans="1:3" x14ac:dyDescent="0.25">
      <c r="A8" s="7" t="s">
        <v>55</v>
      </c>
      <c r="B8" s="7">
        <v>1</v>
      </c>
      <c r="C8" s="7">
        <v>1.05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3F1A-90BF-4F3A-B6A0-6C07DD5D0F91}">
  <dimension ref="A1:C12"/>
  <sheetViews>
    <sheetView workbookViewId="0">
      <selection activeCell="C15" sqref="C15"/>
    </sheetView>
  </sheetViews>
  <sheetFormatPr defaultRowHeight="15" x14ac:dyDescent="0.25"/>
  <cols>
    <col min="1" max="1" width="9.42578125" customWidth="1"/>
    <col min="2" max="2" width="10.85546875" bestFit="1" customWidth="1"/>
  </cols>
  <sheetData>
    <row r="1" spans="1:3" x14ac:dyDescent="0.25">
      <c r="A1" t="s">
        <v>66</v>
      </c>
    </row>
    <row r="2" spans="1:3" x14ac:dyDescent="0.25">
      <c r="A2" t="s">
        <v>0</v>
      </c>
      <c r="B2" t="s">
        <v>160</v>
      </c>
    </row>
    <row r="3" spans="1:3" x14ac:dyDescent="0.25">
      <c r="A3" t="s">
        <v>106</v>
      </c>
      <c r="B3" t="s">
        <v>110</v>
      </c>
    </row>
    <row r="4" spans="1:3" x14ac:dyDescent="0.25">
      <c r="A4" t="s">
        <v>107</v>
      </c>
      <c r="B4" t="s">
        <v>111</v>
      </c>
    </row>
    <row r="5" spans="1:3" x14ac:dyDescent="0.25">
      <c r="A5" t="s">
        <v>108</v>
      </c>
      <c r="B5" s="13" t="s">
        <v>112</v>
      </c>
    </row>
    <row r="6" spans="1:3" x14ac:dyDescent="0.25">
      <c r="A6" t="s">
        <v>109</v>
      </c>
      <c r="B6" s="13" t="s">
        <v>113</v>
      </c>
    </row>
    <row r="7" spans="1:3" x14ac:dyDescent="0.25">
      <c r="A7" t="s">
        <v>67</v>
      </c>
      <c r="B7">
        <v>80</v>
      </c>
    </row>
    <row r="8" spans="1:3" x14ac:dyDescent="0.25">
      <c r="A8" t="s">
        <v>68</v>
      </c>
      <c r="B8">
        <v>50</v>
      </c>
    </row>
    <row r="9" spans="1:3" x14ac:dyDescent="0.25">
      <c r="A9" t="s">
        <v>69</v>
      </c>
      <c r="B9">
        <v>4</v>
      </c>
    </row>
    <row r="10" spans="1:3" x14ac:dyDescent="0.25">
      <c r="A10" t="s">
        <v>70</v>
      </c>
      <c r="B10">
        <v>0.5</v>
      </c>
      <c r="C10" t="s">
        <v>73</v>
      </c>
    </row>
    <row r="11" spans="1:3" x14ac:dyDescent="0.25">
      <c r="A11" t="s">
        <v>71</v>
      </c>
      <c r="B11">
        <v>0.8</v>
      </c>
      <c r="C11" t="s">
        <v>73</v>
      </c>
    </row>
    <row r="12" spans="1:3" x14ac:dyDescent="0.25">
      <c r="A12" t="s">
        <v>72</v>
      </c>
      <c r="B12">
        <v>1</v>
      </c>
      <c r="C1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E2A3-E64A-452D-96D8-79A8FA7A5419}">
  <dimension ref="B2:P8"/>
  <sheetViews>
    <sheetView zoomScale="70" zoomScaleNormal="70" workbookViewId="0">
      <selection activeCell="K24" sqref="K24"/>
    </sheetView>
  </sheetViews>
  <sheetFormatPr defaultRowHeight="15" x14ac:dyDescent="0.25"/>
  <sheetData>
    <row r="2" spans="2:16" x14ac:dyDescent="0.25">
      <c r="B2" t="s">
        <v>104</v>
      </c>
      <c r="P2" t="s">
        <v>1</v>
      </c>
    </row>
    <row r="3" spans="2:16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</row>
    <row r="4" spans="2:16" x14ac:dyDescent="0.25">
      <c r="B4" s="12">
        <v>0</v>
      </c>
      <c r="C4" s="12">
        <v>1</v>
      </c>
      <c r="D4" s="12">
        <v>20</v>
      </c>
      <c r="E4" s="12">
        <v>74</v>
      </c>
      <c r="F4" s="12">
        <v>70</v>
      </c>
      <c r="G4" s="12">
        <v>28</v>
      </c>
      <c r="H4" s="12">
        <v>34</v>
      </c>
      <c r="I4" s="12">
        <v>15</v>
      </c>
      <c r="J4" s="12">
        <v>6</v>
      </c>
      <c r="K4" s="12">
        <v>0</v>
      </c>
      <c r="L4" s="12">
        <v>2</v>
      </c>
      <c r="M4" s="12">
        <v>0</v>
      </c>
      <c r="N4" s="12">
        <v>1</v>
      </c>
      <c r="O4" s="12">
        <v>0</v>
      </c>
      <c r="P4" s="12">
        <v>0</v>
      </c>
    </row>
    <row r="5" spans="2:16" x14ac:dyDescent="0.25">
      <c r="B5" s="12">
        <v>0</v>
      </c>
      <c r="C5" s="12">
        <v>0</v>
      </c>
      <c r="D5" s="12">
        <v>19</v>
      </c>
      <c r="E5" s="12">
        <v>74</v>
      </c>
      <c r="F5" s="12">
        <v>66</v>
      </c>
      <c r="G5" s="12">
        <v>41</v>
      </c>
      <c r="H5" s="12">
        <v>24</v>
      </c>
      <c r="I5" s="12">
        <v>9</v>
      </c>
      <c r="J5" s="12">
        <v>2</v>
      </c>
      <c r="K5" s="12">
        <v>0</v>
      </c>
      <c r="L5" s="12">
        <v>1</v>
      </c>
      <c r="M5" s="12">
        <v>0</v>
      </c>
      <c r="N5" s="12">
        <v>0</v>
      </c>
      <c r="O5" s="12">
        <v>0</v>
      </c>
      <c r="P5" s="12">
        <v>0</v>
      </c>
    </row>
    <row r="6" spans="2:16" x14ac:dyDescent="0.25">
      <c r="B6" s="12">
        <v>0</v>
      </c>
      <c r="C6" s="12">
        <v>0</v>
      </c>
      <c r="D6" s="12">
        <v>23</v>
      </c>
      <c r="E6" s="12">
        <v>67</v>
      </c>
      <c r="F6" s="12">
        <v>59</v>
      </c>
      <c r="G6" s="12">
        <v>32</v>
      </c>
      <c r="H6" s="12">
        <v>28</v>
      </c>
      <c r="I6" s="12">
        <v>5</v>
      </c>
      <c r="J6" s="12">
        <v>5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2:16" x14ac:dyDescent="0.25">
      <c r="O7" t="s">
        <v>3</v>
      </c>
      <c r="P7" t="s">
        <v>105</v>
      </c>
    </row>
    <row r="8" spans="2:16" x14ac:dyDescent="0.25">
      <c r="O8" s="12">
        <v>0.32</v>
      </c>
      <c r="P8">
        <f>EXP(-O8*P3)</f>
        <v>8.2297470490200302E-3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6D9B-2DFB-440C-8DD4-CD6A8716F30B}">
  <dimension ref="B4:L28"/>
  <sheetViews>
    <sheetView topLeftCell="A4" workbookViewId="0">
      <selection activeCell="E32" sqref="E32"/>
    </sheetView>
  </sheetViews>
  <sheetFormatPr defaultRowHeight="15" x14ac:dyDescent="0.25"/>
  <cols>
    <col min="3" max="3" width="16.42578125" customWidth="1"/>
  </cols>
  <sheetData>
    <row r="4" spans="2:12" x14ac:dyDescent="0.25">
      <c r="B4" t="s">
        <v>125</v>
      </c>
      <c r="C4">
        <v>1</v>
      </c>
      <c r="D4">
        <v>2</v>
      </c>
      <c r="E4" s="14">
        <v>3</v>
      </c>
      <c r="F4" s="1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2:12" x14ac:dyDescent="0.25">
      <c r="B5" t="s">
        <v>124</v>
      </c>
      <c r="C5">
        <v>0</v>
      </c>
      <c r="D5">
        <v>0</v>
      </c>
      <c r="E5" s="14">
        <v>0.26</v>
      </c>
      <c r="F5" s="14">
        <v>0.71</v>
      </c>
      <c r="G5">
        <v>0.97</v>
      </c>
      <c r="H5">
        <v>0.98</v>
      </c>
      <c r="I5">
        <v>1</v>
      </c>
      <c r="J5">
        <v>1</v>
      </c>
      <c r="K5">
        <v>1</v>
      </c>
      <c r="L5">
        <v>1</v>
      </c>
    </row>
    <row r="6" spans="2:12" x14ac:dyDescent="0.25">
      <c r="E6" s="14"/>
      <c r="F6" s="14"/>
    </row>
    <row r="7" spans="2:12" x14ac:dyDescent="0.25">
      <c r="E7" s="14" t="s">
        <v>126</v>
      </c>
    </row>
    <row r="8" spans="2:12" x14ac:dyDescent="0.25">
      <c r="E8" s="14">
        <f>E4+(0.5-E5)/(F5-E5)</f>
        <v>3.5333333333333332</v>
      </c>
    </row>
    <row r="9" spans="2:12" x14ac:dyDescent="0.25">
      <c r="C9" t="s">
        <v>11</v>
      </c>
      <c r="D9">
        <v>0.26</v>
      </c>
      <c r="E9">
        <v>0.24</v>
      </c>
      <c r="F9">
        <v>0.26</v>
      </c>
      <c r="G9">
        <v>0.24</v>
      </c>
    </row>
    <row r="10" spans="2:12" x14ac:dyDescent="0.25">
      <c r="C10" t="s">
        <v>14</v>
      </c>
      <c r="D10">
        <v>-0.37030000000000002</v>
      </c>
      <c r="E10">
        <v>-0.37030000000000002</v>
      </c>
      <c r="F10">
        <v>-0.37030000000000002</v>
      </c>
      <c r="G10">
        <v>-0.37030000000000002</v>
      </c>
    </row>
    <row r="11" spans="2:12" x14ac:dyDescent="0.25">
      <c r="C11" t="s">
        <v>8</v>
      </c>
      <c r="D11">
        <v>65.667000000000002</v>
      </c>
      <c r="E11">
        <v>65.667000000000002</v>
      </c>
      <c r="F11">
        <v>69.667000000000002</v>
      </c>
      <c r="G11">
        <v>69.667000000000002</v>
      </c>
    </row>
    <row r="12" spans="2:12" x14ac:dyDescent="0.25">
      <c r="C12" t="s">
        <v>18</v>
      </c>
      <c r="D12">
        <f>D11*(1-EXP(-D9*($E$8-D10)))</f>
        <v>41.867802787710701</v>
      </c>
      <c r="E12">
        <f t="shared" ref="E12:G12" si="0">E11*(1-EXP(-E9*($E$8-E10)))</f>
        <v>39.935278865169515</v>
      </c>
      <c r="F12">
        <f t="shared" si="0"/>
        <v>44.418112854423704</v>
      </c>
      <c r="G12">
        <f t="shared" si="0"/>
        <v>42.367872336177449</v>
      </c>
    </row>
    <row r="14" spans="2:12" x14ac:dyDescent="0.25">
      <c r="C14" t="s">
        <v>128</v>
      </c>
      <c r="D14">
        <f>MIN(D12:G12)</f>
        <v>39.935278865169515</v>
      </c>
    </row>
    <row r="15" spans="2:12" x14ac:dyDescent="0.25">
      <c r="C15" t="s">
        <v>129</v>
      </c>
      <c r="D15">
        <f>MAX(D12:G12)</f>
        <v>44.418112854423704</v>
      </c>
    </row>
    <row r="18" spans="3:7" x14ac:dyDescent="0.25">
      <c r="E18" s="14" t="s">
        <v>127</v>
      </c>
    </row>
    <row r="19" spans="3:7" x14ac:dyDescent="0.25">
      <c r="E19" s="14">
        <f>F4+(0.95-F5)/(G5-F5)</f>
        <v>4.9230769230769234</v>
      </c>
    </row>
    <row r="20" spans="3:7" x14ac:dyDescent="0.25">
      <c r="C20" t="s">
        <v>11</v>
      </c>
      <c r="D20">
        <v>0.26</v>
      </c>
      <c r="E20">
        <v>0.24</v>
      </c>
      <c r="F20">
        <v>0.26</v>
      </c>
      <c r="G20">
        <v>0.24</v>
      </c>
    </row>
    <row r="21" spans="3:7" x14ac:dyDescent="0.25">
      <c r="C21" t="s">
        <v>14</v>
      </c>
      <c r="D21">
        <v>-0.37030000000000002</v>
      </c>
      <c r="E21">
        <v>-0.37030000000000002</v>
      </c>
      <c r="F21">
        <v>-0.37030000000000002</v>
      </c>
      <c r="G21">
        <v>-0.37030000000000002</v>
      </c>
    </row>
    <row r="22" spans="3:7" x14ac:dyDescent="0.25">
      <c r="C22" t="s">
        <v>8</v>
      </c>
      <c r="D22">
        <v>65.667000000000002</v>
      </c>
      <c r="E22">
        <v>65.667000000000002</v>
      </c>
      <c r="F22">
        <v>69.667000000000002</v>
      </c>
      <c r="G22">
        <v>69.667000000000002</v>
      </c>
    </row>
    <row r="23" spans="3:7" x14ac:dyDescent="0.25">
      <c r="C23" t="s">
        <v>18</v>
      </c>
      <c r="D23">
        <f>D22*(1-EXP(-D20*($E$19-D21)))</f>
        <v>49.084987621447809</v>
      </c>
      <c r="E23">
        <f t="shared" ref="E23:G23" si="1">E22*(1-EXP(-E20*($E$19-E21)))</f>
        <v>47.233197812548461</v>
      </c>
      <c r="F23">
        <f t="shared" si="1"/>
        <v>52.074920928676576</v>
      </c>
      <c r="G23">
        <f t="shared" si="1"/>
        <v>50.110332313137704</v>
      </c>
    </row>
    <row r="25" spans="3:7" x14ac:dyDescent="0.25">
      <c r="C25" t="s">
        <v>130</v>
      </c>
      <c r="D25">
        <f>D23-D12</f>
        <v>7.2171848337371074</v>
      </c>
      <c r="E25">
        <f t="shared" ref="E25:G25" si="2">E23-E12</f>
        <v>7.2979189473789461</v>
      </c>
      <c r="F25">
        <f t="shared" si="2"/>
        <v>7.6568080742528721</v>
      </c>
      <c r="G25">
        <f t="shared" si="2"/>
        <v>7.7424599769602551</v>
      </c>
    </row>
    <row r="27" spans="3:7" x14ac:dyDescent="0.25">
      <c r="C27" t="s">
        <v>131</v>
      </c>
      <c r="D27">
        <f>MIN(D25:G25)</f>
        <v>7.2171848337371074</v>
      </c>
    </row>
    <row r="28" spans="3:7" x14ac:dyDescent="0.25">
      <c r="C28" t="s">
        <v>132</v>
      </c>
      <c r="D28">
        <f>MAX(D25:G25)</f>
        <v>7.7424599769602551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62B-B8B2-48F4-9B02-D0F4A5307060}">
  <dimension ref="A1:E84"/>
  <sheetViews>
    <sheetView topLeftCell="A39" workbookViewId="0">
      <selection activeCell="H66" sqref="H65:H66"/>
    </sheetView>
  </sheetViews>
  <sheetFormatPr defaultRowHeight="15" x14ac:dyDescent="0.25"/>
  <sheetData>
    <row r="1" spans="1:3" x14ac:dyDescent="0.25">
      <c r="A1" t="s">
        <v>141</v>
      </c>
      <c r="B1" t="s">
        <v>142</v>
      </c>
    </row>
    <row r="2" spans="1:3" x14ac:dyDescent="0.25">
      <c r="A2">
        <v>1934</v>
      </c>
      <c r="B2">
        <v>21</v>
      </c>
      <c r="C2">
        <f>(B2-B3)/B2</f>
        <v>-1.1428571428571428</v>
      </c>
    </row>
    <row r="3" spans="1:3" x14ac:dyDescent="0.25">
      <c r="A3">
        <v>1935</v>
      </c>
      <c r="B3">
        <v>45</v>
      </c>
      <c r="C3">
        <f t="shared" ref="C3:C66" si="0">(B3-B4)/B3</f>
        <v>-0.37777777777777777</v>
      </c>
    </row>
    <row r="4" spans="1:3" x14ac:dyDescent="0.25">
      <c r="A4">
        <v>1936</v>
      </c>
      <c r="B4">
        <v>62</v>
      </c>
      <c r="C4">
        <f t="shared" si="0"/>
        <v>-1.6129032258064516E-2</v>
      </c>
    </row>
    <row r="5" spans="1:3" x14ac:dyDescent="0.25">
      <c r="A5">
        <v>1937</v>
      </c>
      <c r="B5">
        <v>63</v>
      </c>
      <c r="C5">
        <f t="shared" si="0"/>
        <v>7.9365079365079361E-2</v>
      </c>
    </row>
    <row r="6" spans="1:3" x14ac:dyDescent="0.25">
      <c r="A6">
        <v>1938</v>
      </c>
      <c r="B6">
        <v>58</v>
      </c>
      <c r="C6">
        <f t="shared" si="0"/>
        <v>-0.93103448275862066</v>
      </c>
    </row>
    <row r="7" spans="1:3" x14ac:dyDescent="0.25">
      <c r="A7">
        <v>1939</v>
      </c>
      <c r="B7">
        <v>112</v>
      </c>
      <c r="C7">
        <f t="shared" si="0"/>
        <v>0.5892857142857143</v>
      </c>
    </row>
    <row r="8" spans="1:3" x14ac:dyDescent="0.25">
      <c r="A8">
        <v>1940</v>
      </c>
      <c r="B8">
        <v>46</v>
      </c>
      <c r="C8">
        <f t="shared" si="0"/>
        <v>0.39130434782608697</v>
      </c>
    </row>
    <row r="9" spans="1:3" x14ac:dyDescent="0.25">
      <c r="A9">
        <v>1941</v>
      </c>
      <c r="B9">
        <v>28</v>
      </c>
      <c r="C9">
        <f t="shared" si="0"/>
        <v>0.6071428571428571</v>
      </c>
    </row>
    <row r="10" spans="1:3" x14ac:dyDescent="0.25">
      <c r="A10">
        <v>1942</v>
      </c>
      <c r="B10">
        <v>11</v>
      </c>
      <c r="C10">
        <f t="shared" si="0"/>
        <v>0.63636363636363635</v>
      </c>
    </row>
    <row r="11" spans="1:3" x14ac:dyDescent="0.25">
      <c r="A11">
        <v>1943</v>
      </c>
      <c r="B11">
        <v>4</v>
      </c>
      <c r="C11">
        <f t="shared" si="0"/>
        <v>-0.25</v>
      </c>
    </row>
    <row r="12" spans="1:3" x14ac:dyDescent="0.25">
      <c r="A12">
        <v>1944</v>
      </c>
      <c r="B12">
        <v>5</v>
      </c>
      <c r="C12">
        <f t="shared" si="0"/>
        <v>0</v>
      </c>
    </row>
    <row r="13" spans="1:3" x14ac:dyDescent="0.25">
      <c r="A13">
        <v>1945</v>
      </c>
      <c r="B13">
        <v>5</v>
      </c>
      <c r="C13">
        <f t="shared" si="0"/>
        <v>0.4</v>
      </c>
    </row>
    <row r="14" spans="1:3" x14ac:dyDescent="0.25">
      <c r="A14">
        <v>1946</v>
      </c>
      <c r="B14">
        <v>3</v>
      </c>
      <c r="C14">
        <f t="shared" si="0"/>
        <v>-1</v>
      </c>
    </row>
    <row r="15" spans="1:3" x14ac:dyDescent="0.25">
      <c r="A15">
        <v>1947</v>
      </c>
      <c r="B15">
        <v>6</v>
      </c>
      <c r="C15">
        <f t="shared" si="0"/>
        <v>0.66666666666666663</v>
      </c>
    </row>
    <row r="16" spans="1:3" x14ac:dyDescent="0.25">
      <c r="A16">
        <v>1948</v>
      </c>
      <c r="B16">
        <v>2</v>
      </c>
      <c r="C16">
        <f t="shared" si="0"/>
        <v>-10</v>
      </c>
    </row>
    <row r="17" spans="1:3" x14ac:dyDescent="0.25">
      <c r="A17">
        <v>1949</v>
      </c>
      <c r="B17">
        <v>22</v>
      </c>
      <c r="C17">
        <f t="shared" si="0"/>
        <v>0.13636363636363635</v>
      </c>
    </row>
    <row r="18" spans="1:3" x14ac:dyDescent="0.25">
      <c r="A18">
        <v>1950</v>
      </c>
      <c r="B18">
        <v>19</v>
      </c>
      <c r="C18">
        <f t="shared" si="0"/>
        <v>0.63157894736842102</v>
      </c>
    </row>
    <row r="19" spans="1:3" x14ac:dyDescent="0.25">
      <c r="A19">
        <v>1951</v>
      </c>
      <c r="B19">
        <v>7</v>
      </c>
      <c r="C19">
        <f t="shared" si="0"/>
        <v>0.2857142857142857</v>
      </c>
    </row>
    <row r="20" spans="1:3" x14ac:dyDescent="0.25">
      <c r="A20">
        <v>1952</v>
      </c>
      <c r="B20">
        <v>5</v>
      </c>
      <c r="C20">
        <f t="shared" si="0"/>
        <v>-0.8</v>
      </c>
    </row>
    <row r="21" spans="1:3" x14ac:dyDescent="0.25">
      <c r="A21">
        <v>1953</v>
      </c>
      <c r="B21">
        <v>9</v>
      </c>
      <c r="C21">
        <f t="shared" si="0"/>
        <v>-3.1111111111111112</v>
      </c>
    </row>
    <row r="22" spans="1:3" x14ac:dyDescent="0.25">
      <c r="A22">
        <v>1954</v>
      </c>
      <c r="B22">
        <v>37</v>
      </c>
      <c r="C22">
        <f t="shared" si="0"/>
        <v>-0.54054054054054057</v>
      </c>
    </row>
    <row r="23" spans="1:3" x14ac:dyDescent="0.25">
      <c r="A23">
        <v>1955</v>
      </c>
      <c r="B23">
        <v>57</v>
      </c>
      <c r="C23">
        <f t="shared" si="0"/>
        <v>-0.36842105263157893</v>
      </c>
    </row>
    <row r="24" spans="1:3" x14ac:dyDescent="0.25">
      <c r="A24">
        <v>1956</v>
      </c>
      <c r="B24">
        <v>78</v>
      </c>
      <c r="C24">
        <f t="shared" si="0"/>
        <v>-0.26923076923076922</v>
      </c>
    </row>
    <row r="25" spans="1:3" x14ac:dyDescent="0.25">
      <c r="A25">
        <v>1957</v>
      </c>
      <c r="B25">
        <v>99</v>
      </c>
      <c r="C25">
        <f t="shared" si="0"/>
        <v>-0.21212121212121213</v>
      </c>
    </row>
    <row r="26" spans="1:3" x14ac:dyDescent="0.25">
      <c r="A26">
        <v>1958</v>
      </c>
      <c r="B26">
        <v>120</v>
      </c>
      <c r="C26">
        <f t="shared" si="0"/>
        <v>-0.18333333333333332</v>
      </c>
    </row>
    <row r="27" spans="1:3" x14ac:dyDescent="0.25">
      <c r="A27">
        <v>1959</v>
      </c>
      <c r="B27">
        <v>142</v>
      </c>
      <c r="C27">
        <f t="shared" si="0"/>
        <v>-0.88732394366197187</v>
      </c>
    </row>
    <row r="28" spans="1:3" x14ac:dyDescent="0.25">
      <c r="A28">
        <v>1960</v>
      </c>
      <c r="B28">
        <v>268</v>
      </c>
      <c r="C28">
        <f t="shared" si="0"/>
        <v>0</v>
      </c>
    </row>
    <row r="29" spans="1:3" x14ac:dyDescent="0.25">
      <c r="A29">
        <v>1961</v>
      </c>
      <c r="B29">
        <v>268</v>
      </c>
      <c r="C29">
        <f t="shared" si="0"/>
        <v>-4.9925373134328357</v>
      </c>
    </row>
    <row r="30" spans="1:3" x14ac:dyDescent="0.25">
      <c r="A30">
        <v>1962</v>
      </c>
      <c r="B30">
        <v>1606</v>
      </c>
      <c r="C30">
        <f t="shared" si="0"/>
        <v>-0.33312577833125778</v>
      </c>
    </row>
    <row r="31" spans="1:3" x14ac:dyDescent="0.25">
      <c r="A31">
        <v>1963</v>
      </c>
      <c r="B31">
        <v>2141</v>
      </c>
      <c r="C31">
        <f t="shared" si="0"/>
        <v>0.42503503035964502</v>
      </c>
    </row>
    <row r="32" spans="1:3" x14ac:dyDescent="0.25">
      <c r="A32">
        <v>1964</v>
      </c>
      <c r="B32">
        <v>1231</v>
      </c>
      <c r="C32">
        <f t="shared" si="0"/>
        <v>8.692120227457352E-2</v>
      </c>
    </row>
    <row r="33" spans="1:3" x14ac:dyDescent="0.25">
      <c r="A33">
        <v>1965</v>
      </c>
      <c r="B33">
        <v>1124</v>
      </c>
      <c r="C33">
        <f t="shared" si="0"/>
        <v>-0.28558718861209964</v>
      </c>
    </row>
    <row r="34" spans="1:3" x14ac:dyDescent="0.25">
      <c r="A34">
        <v>1966</v>
      </c>
      <c r="B34">
        <v>1445</v>
      </c>
      <c r="C34">
        <f t="shared" si="0"/>
        <v>-0.37024221453287198</v>
      </c>
    </row>
    <row r="35" spans="1:3" x14ac:dyDescent="0.25">
      <c r="A35">
        <v>1967</v>
      </c>
      <c r="B35">
        <v>1980</v>
      </c>
      <c r="C35">
        <f t="shared" si="0"/>
        <v>0</v>
      </c>
    </row>
    <row r="36" spans="1:3" x14ac:dyDescent="0.25">
      <c r="A36">
        <v>1968</v>
      </c>
      <c r="B36">
        <v>1980</v>
      </c>
      <c r="C36">
        <f t="shared" si="0"/>
        <v>0.3515151515151515</v>
      </c>
    </row>
    <row r="37" spans="1:3" x14ac:dyDescent="0.25">
      <c r="A37">
        <v>1969</v>
      </c>
      <c r="B37">
        <v>1284</v>
      </c>
      <c r="C37">
        <f t="shared" si="0"/>
        <v>-8.4112149532710276E-2</v>
      </c>
    </row>
    <row r="38" spans="1:3" x14ac:dyDescent="0.25">
      <c r="A38">
        <v>1970</v>
      </c>
      <c r="B38">
        <v>1392</v>
      </c>
      <c r="C38">
        <f t="shared" si="0"/>
        <v>-0.11494252873563218</v>
      </c>
    </row>
    <row r="39" spans="1:3" x14ac:dyDescent="0.25">
      <c r="A39">
        <v>1971</v>
      </c>
      <c r="B39">
        <v>1552</v>
      </c>
      <c r="C39">
        <f t="shared" si="0"/>
        <v>-0.10373711340206186</v>
      </c>
    </row>
    <row r="40" spans="1:3" x14ac:dyDescent="0.25">
      <c r="A40">
        <v>1972</v>
      </c>
      <c r="B40">
        <v>1713</v>
      </c>
      <c r="C40">
        <f t="shared" si="0"/>
        <v>-0.24985405720957385</v>
      </c>
    </row>
    <row r="41" spans="1:3" x14ac:dyDescent="0.25">
      <c r="A41">
        <v>1973</v>
      </c>
      <c r="B41">
        <v>2141</v>
      </c>
      <c r="C41">
        <f t="shared" si="0"/>
        <v>2.5221858944418495E-2</v>
      </c>
    </row>
    <row r="42" spans="1:3" x14ac:dyDescent="0.25">
      <c r="A42">
        <v>1974</v>
      </c>
      <c r="B42">
        <v>2087</v>
      </c>
      <c r="C42">
        <f t="shared" si="0"/>
        <v>0.52755150934355532</v>
      </c>
    </row>
    <row r="43" spans="1:3" x14ac:dyDescent="0.25">
      <c r="A43">
        <v>1975</v>
      </c>
      <c r="B43">
        <v>986</v>
      </c>
      <c r="C43">
        <f t="shared" si="0"/>
        <v>-0.44929006085192696</v>
      </c>
    </row>
    <row r="44" spans="1:3" x14ac:dyDescent="0.25">
      <c r="A44">
        <v>1976</v>
      </c>
      <c r="B44">
        <v>1429</v>
      </c>
      <c r="C44">
        <f t="shared" si="0"/>
        <v>-0.76347095871238624</v>
      </c>
    </row>
    <row r="45" spans="1:3" x14ac:dyDescent="0.25">
      <c r="A45">
        <v>1977</v>
      </c>
      <c r="B45">
        <v>2520</v>
      </c>
      <c r="C45">
        <f t="shared" si="0"/>
        <v>0.13373015873015873</v>
      </c>
    </row>
    <row r="46" spans="1:3" x14ac:dyDescent="0.25">
      <c r="A46">
        <v>1978</v>
      </c>
      <c r="B46">
        <v>2183</v>
      </c>
      <c r="C46">
        <f t="shared" si="0"/>
        <v>0.28996793403573062</v>
      </c>
    </row>
    <row r="47" spans="1:3" x14ac:dyDescent="0.25">
      <c r="A47">
        <v>1979</v>
      </c>
      <c r="B47">
        <v>1550</v>
      </c>
      <c r="C47">
        <f t="shared" si="0"/>
        <v>7.2258064516129039E-2</v>
      </c>
    </row>
    <row r="48" spans="1:3" x14ac:dyDescent="0.25">
      <c r="A48">
        <v>1980</v>
      </c>
      <c r="B48">
        <v>1438</v>
      </c>
      <c r="C48">
        <f t="shared" si="0"/>
        <v>-1.6689847009735744E-2</v>
      </c>
    </row>
    <row r="49" spans="1:5" x14ac:dyDescent="0.25">
      <c r="A49">
        <v>1981</v>
      </c>
      <c r="B49">
        <v>1462</v>
      </c>
      <c r="C49">
        <f t="shared" si="0"/>
        <v>-0.27906976744186046</v>
      </c>
    </row>
    <row r="50" spans="1:5" x14ac:dyDescent="0.25">
      <c r="A50">
        <v>1982</v>
      </c>
      <c r="B50">
        <v>1870</v>
      </c>
      <c r="C50">
        <f t="shared" si="0"/>
        <v>0.40374331550802139</v>
      </c>
    </row>
    <row r="51" spans="1:5" x14ac:dyDescent="0.25">
      <c r="A51">
        <v>1983</v>
      </c>
      <c r="B51">
        <v>1115</v>
      </c>
      <c r="C51">
        <f t="shared" si="0"/>
        <v>-1.5246636771300448E-2</v>
      </c>
    </row>
    <row r="52" spans="1:5" x14ac:dyDescent="0.25">
      <c r="A52">
        <v>1984</v>
      </c>
      <c r="B52">
        <v>1132</v>
      </c>
      <c r="C52">
        <f t="shared" si="0"/>
        <v>0.22438162544169613</v>
      </c>
    </row>
    <row r="53" spans="1:5" x14ac:dyDescent="0.25">
      <c r="A53">
        <v>1985</v>
      </c>
      <c r="B53">
        <v>878</v>
      </c>
      <c r="C53">
        <f t="shared" si="0"/>
        <v>-0.41571753986332571</v>
      </c>
    </row>
    <row r="54" spans="1:5" x14ac:dyDescent="0.25">
      <c r="A54">
        <v>1986</v>
      </c>
      <c r="B54">
        <v>1243</v>
      </c>
      <c r="C54">
        <f t="shared" si="0"/>
        <v>2.8962188254223652E-2</v>
      </c>
    </row>
    <row r="55" spans="1:5" x14ac:dyDescent="0.25">
      <c r="A55">
        <v>1987</v>
      </c>
      <c r="B55">
        <v>1207</v>
      </c>
      <c r="C55">
        <f t="shared" si="0"/>
        <v>-0.44324772162386084</v>
      </c>
    </row>
    <row r="56" spans="1:5" x14ac:dyDescent="0.25">
      <c r="A56">
        <v>1988</v>
      </c>
      <c r="B56">
        <v>1742</v>
      </c>
      <c r="C56">
        <f t="shared" si="0"/>
        <v>-0.30309988518943742</v>
      </c>
    </row>
    <row r="57" spans="1:5" x14ac:dyDescent="0.25">
      <c r="A57">
        <v>1989</v>
      </c>
      <c r="B57">
        <v>2270</v>
      </c>
      <c r="C57">
        <f t="shared" si="0"/>
        <v>9.647577092511013E-2</v>
      </c>
    </row>
    <row r="58" spans="1:5" x14ac:dyDescent="0.25">
      <c r="A58">
        <v>1990</v>
      </c>
      <c r="B58">
        <v>2051</v>
      </c>
      <c r="C58">
        <f t="shared" si="0"/>
        <v>-1.1272549975621649</v>
      </c>
    </row>
    <row r="59" spans="1:5" x14ac:dyDescent="0.25">
      <c r="A59">
        <v>1991</v>
      </c>
      <c r="B59">
        <v>4363</v>
      </c>
      <c r="C59">
        <f t="shared" si="0"/>
        <v>0.16869126747650698</v>
      </c>
    </row>
    <row r="60" spans="1:5" x14ac:dyDescent="0.25">
      <c r="A60">
        <v>1992</v>
      </c>
      <c r="B60">
        <v>3627</v>
      </c>
      <c r="C60">
        <f t="shared" si="0"/>
        <v>-0.30150785773366429</v>
      </c>
      <c r="E60" t="s">
        <v>143</v>
      </c>
    </row>
    <row r="61" spans="1:5" x14ac:dyDescent="0.25">
      <c r="A61">
        <v>1993</v>
      </c>
      <c r="B61">
        <v>4720.5690000000004</v>
      </c>
      <c r="C61" s="14">
        <f t="shared" si="0"/>
        <v>-0.17128062316216527</v>
      </c>
      <c r="E61" s="14">
        <f>STDEV(C61:C83)</f>
        <v>0.25083684698269365</v>
      </c>
    </row>
    <row r="62" spans="1:5" x14ac:dyDescent="0.25">
      <c r="A62">
        <v>1994</v>
      </c>
      <c r="B62">
        <v>5529.1109999999999</v>
      </c>
      <c r="C62" s="14">
        <f t="shared" si="0"/>
        <v>-0.35044856216487602</v>
      </c>
    </row>
    <row r="63" spans="1:5" x14ac:dyDescent="0.25">
      <c r="A63">
        <v>1995</v>
      </c>
      <c r="B63">
        <v>7466.78</v>
      </c>
      <c r="C63" s="14">
        <f t="shared" si="0"/>
        <v>8.3410385735216488E-2</v>
      </c>
    </row>
    <row r="64" spans="1:5" x14ac:dyDescent="0.25">
      <c r="A64">
        <v>1996</v>
      </c>
      <c r="B64">
        <v>6843.973</v>
      </c>
      <c r="C64" s="14">
        <f t="shared" si="0"/>
        <v>-0.21906456965858878</v>
      </c>
    </row>
    <row r="65" spans="1:3" x14ac:dyDescent="0.25">
      <c r="A65">
        <v>1997</v>
      </c>
      <c r="B65">
        <v>8343.2450000000008</v>
      </c>
      <c r="C65" s="14">
        <f t="shared" si="0"/>
        <v>0.2116820253989905</v>
      </c>
    </row>
    <row r="66" spans="1:3" x14ac:dyDescent="0.25">
      <c r="A66">
        <v>1998</v>
      </c>
      <c r="B66">
        <v>6577.13</v>
      </c>
      <c r="C66" s="14">
        <f t="shared" si="0"/>
        <v>0.19679434647026903</v>
      </c>
    </row>
    <row r="67" spans="1:3" x14ac:dyDescent="0.25">
      <c r="A67">
        <v>1999</v>
      </c>
      <c r="B67">
        <v>5282.7879999999996</v>
      </c>
      <c r="C67" s="14">
        <f t="shared" ref="C67:C84" si="1">(B67-B68)/B67</f>
        <v>0.35626529022175407</v>
      </c>
    </row>
    <row r="68" spans="1:3" x14ac:dyDescent="0.25">
      <c r="A68">
        <v>2000</v>
      </c>
      <c r="B68">
        <v>3400.7139999999999</v>
      </c>
      <c r="C68" s="14">
        <f t="shared" si="1"/>
        <v>-0.31834138360356085</v>
      </c>
    </row>
    <row r="69" spans="1:3" x14ac:dyDescent="0.25">
      <c r="A69">
        <v>2001</v>
      </c>
      <c r="B69">
        <v>4483.3019999999997</v>
      </c>
      <c r="C69" s="14">
        <f t="shared" si="1"/>
        <v>0.27110977578579354</v>
      </c>
    </row>
    <row r="70" spans="1:3" x14ac:dyDescent="0.25">
      <c r="A70">
        <v>2002</v>
      </c>
      <c r="B70">
        <v>3267.835</v>
      </c>
      <c r="C70" s="14">
        <f t="shared" si="1"/>
        <v>-4.3162521975558671E-2</v>
      </c>
    </row>
    <row r="71" spans="1:3" x14ac:dyDescent="0.25">
      <c r="A71">
        <v>2003</v>
      </c>
      <c r="B71">
        <v>3408.8829999999998</v>
      </c>
      <c r="C71" s="14">
        <f t="shared" si="1"/>
        <v>0.14102273383979447</v>
      </c>
    </row>
    <row r="72" spans="1:3" x14ac:dyDescent="0.25">
      <c r="A72">
        <v>2004</v>
      </c>
      <c r="B72">
        <v>2928.1529999999998</v>
      </c>
      <c r="C72" s="14">
        <f t="shared" si="1"/>
        <v>-0.23281023908245241</v>
      </c>
    </row>
    <row r="73" spans="1:3" x14ac:dyDescent="0.25">
      <c r="A73">
        <v>2005</v>
      </c>
      <c r="B73">
        <v>3609.857</v>
      </c>
      <c r="C73" s="14">
        <f t="shared" si="1"/>
        <v>-0.64928333726239007</v>
      </c>
    </row>
    <row r="74" spans="1:3" x14ac:dyDescent="0.25">
      <c r="A74">
        <v>2006</v>
      </c>
      <c r="B74">
        <v>5953.6769999999997</v>
      </c>
      <c r="C74" s="14">
        <f t="shared" si="1"/>
        <v>0.21948805754830158</v>
      </c>
    </row>
    <row r="75" spans="1:3" x14ac:dyDescent="0.25">
      <c r="A75">
        <v>2007</v>
      </c>
      <c r="B75">
        <v>4646.9160000000002</v>
      </c>
      <c r="C75" s="14">
        <f t="shared" si="1"/>
        <v>-0.12395296149101895</v>
      </c>
    </row>
    <row r="76" spans="1:3" x14ac:dyDescent="0.25">
      <c r="A76">
        <v>2008</v>
      </c>
      <c r="B76">
        <v>5222.915</v>
      </c>
      <c r="C76" s="14">
        <f t="shared" si="1"/>
        <v>9.7488280012215364E-2</v>
      </c>
    </row>
    <row r="77" spans="1:3" x14ac:dyDescent="0.25">
      <c r="A77">
        <v>2009</v>
      </c>
      <c r="B77">
        <v>4713.7420000000002</v>
      </c>
      <c r="C77" s="14">
        <f t="shared" si="1"/>
        <v>-0.32542913888795771</v>
      </c>
    </row>
    <row r="78" spans="1:3" x14ac:dyDescent="0.25">
      <c r="A78">
        <v>2010</v>
      </c>
      <c r="B78">
        <v>6247.7309999999998</v>
      </c>
      <c r="C78" s="14">
        <f t="shared" si="1"/>
        <v>-4.237010204184536E-2</v>
      </c>
    </row>
    <row r="79" spans="1:3" x14ac:dyDescent="0.25">
      <c r="A79">
        <v>2011</v>
      </c>
      <c r="B79">
        <v>6512.4480000000003</v>
      </c>
      <c r="C79" s="14">
        <f t="shared" si="1"/>
        <v>-6.2093240514166086E-2</v>
      </c>
    </row>
    <row r="80" spans="1:3" x14ac:dyDescent="0.25">
      <c r="A80">
        <v>2012</v>
      </c>
      <c r="B80">
        <v>6916.8270000000002</v>
      </c>
      <c r="C80" s="14">
        <f t="shared" si="1"/>
        <v>0.27070519473741361</v>
      </c>
    </row>
    <row r="81" spans="1:3" x14ac:dyDescent="0.25">
      <c r="A81">
        <v>2013</v>
      </c>
      <c r="B81">
        <v>5044.4059999999999</v>
      </c>
      <c r="C81" s="14">
        <f t="shared" si="1"/>
        <v>-0.16559670256517822</v>
      </c>
    </row>
    <row r="82" spans="1:3" x14ac:dyDescent="0.25">
      <c r="A82">
        <v>2014</v>
      </c>
      <c r="B82">
        <v>5879.7430000000004</v>
      </c>
      <c r="C82" s="14">
        <f t="shared" si="1"/>
        <v>-0.20313013681040126</v>
      </c>
    </row>
    <row r="83" spans="1:3" x14ac:dyDescent="0.25">
      <c r="A83">
        <v>2015</v>
      </c>
      <c r="B83">
        <v>7074.0959999999995</v>
      </c>
      <c r="C83" s="14">
        <f t="shared" si="1"/>
        <v>9.1728186894834252E-2</v>
      </c>
    </row>
    <row r="84" spans="1:3" x14ac:dyDescent="0.25">
      <c r="A84">
        <v>2016</v>
      </c>
      <c r="B84">
        <v>6425.2020000000002</v>
      </c>
      <c r="C84">
        <f t="shared" si="1"/>
        <v>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9CC9-359E-4375-BBD5-94AA698495FD}">
  <dimension ref="A1:R5"/>
  <sheetViews>
    <sheetView workbookViewId="0">
      <selection activeCell="F20" sqref="F20"/>
    </sheetView>
  </sheetViews>
  <sheetFormatPr defaultRowHeight="15" x14ac:dyDescent="0.25"/>
  <cols>
    <col min="2" max="16" width="5.28515625" customWidth="1"/>
  </cols>
  <sheetData>
    <row r="1" spans="1:18" x14ac:dyDescent="0.25">
      <c r="A1">
        <v>2007</v>
      </c>
      <c r="B1" t="s">
        <v>148</v>
      </c>
      <c r="C1" t="s">
        <v>148</v>
      </c>
      <c r="D1" t="s">
        <v>148</v>
      </c>
      <c r="E1" t="s">
        <v>148</v>
      </c>
      <c r="F1" t="s">
        <v>148</v>
      </c>
      <c r="G1" t="s">
        <v>148</v>
      </c>
      <c r="H1" t="s">
        <v>148</v>
      </c>
      <c r="I1" t="s">
        <v>148</v>
      </c>
      <c r="J1" t="s">
        <v>148</v>
      </c>
      <c r="K1" t="s">
        <v>148</v>
      </c>
      <c r="L1" t="s">
        <v>148</v>
      </c>
      <c r="M1" t="s">
        <v>148</v>
      </c>
      <c r="N1" t="s">
        <v>148</v>
      </c>
      <c r="O1" t="s">
        <v>148</v>
      </c>
      <c r="P1" t="s">
        <v>148</v>
      </c>
      <c r="R1" t="s">
        <v>149</v>
      </c>
    </row>
    <row r="2" spans="1:18" x14ac:dyDescent="0.25">
      <c r="A2">
        <v>2008</v>
      </c>
      <c r="B2">
        <v>0</v>
      </c>
      <c r="C2">
        <v>1</v>
      </c>
      <c r="D2">
        <v>20</v>
      </c>
      <c r="E2">
        <v>74</v>
      </c>
      <c r="F2">
        <v>70</v>
      </c>
      <c r="G2">
        <v>28</v>
      </c>
      <c r="H2">
        <v>34</v>
      </c>
      <c r="I2">
        <v>15</v>
      </c>
      <c r="J2">
        <v>6</v>
      </c>
      <c r="K2">
        <v>0</v>
      </c>
      <c r="L2">
        <v>2</v>
      </c>
      <c r="M2">
        <v>0</v>
      </c>
      <c r="N2">
        <v>1</v>
      </c>
      <c r="O2">
        <v>0</v>
      </c>
      <c r="P2">
        <v>0</v>
      </c>
      <c r="R2">
        <f>SUM(B2:P2)</f>
        <v>251</v>
      </c>
    </row>
    <row r="3" spans="1:18" x14ac:dyDescent="0.25">
      <c r="A3">
        <v>2009</v>
      </c>
      <c r="B3">
        <v>0</v>
      </c>
      <c r="C3">
        <v>0</v>
      </c>
      <c r="D3">
        <v>19</v>
      </c>
      <c r="E3">
        <v>74</v>
      </c>
      <c r="F3">
        <v>66</v>
      </c>
      <c r="G3">
        <v>41</v>
      </c>
      <c r="H3">
        <v>24</v>
      </c>
      <c r="I3">
        <v>9</v>
      </c>
      <c r="J3">
        <v>2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R3">
        <f t="shared" ref="R3:R4" si="0">SUM(B3:P3)</f>
        <v>236</v>
      </c>
    </row>
    <row r="4" spans="1:18" x14ac:dyDescent="0.25">
      <c r="A4">
        <v>2010</v>
      </c>
      <c r="B4">
        <v>0</v>
      </c>
      <c r="C4">
        <v>0</v>
      </c>
      <c r="D4">
        <v>23</v>
      </c>
      <c r="E4">
        <v>67</v>
      </c>
      <c r="F4">
        <v>59</v>
      </c>
      <c r="G4">
        <v>32</v>
      </c>
      <c r="H4">
        <v>28</v>
      </c>
      <c r="I4">
        <v>5</v>
      </c>
      <c r="J4">
        <v>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R4">
        <f t="shared" si="0"/>
        <v>219</v>
      </c>
    </row>
    <row r="5" spans="1:18" x14ac:dyDescent="0.25">
      <c r="A5">
        <v>2011</v>
      </c>
      <c r="B5" t="s">
        <v>148</v>
      </c>
      <c r="C5" t="s">
        <v>148</v>
      </c>
      <c r="D5" t="s">
        <v>148</v>
      </c>
      <c r="E5" t="s">
        <v>148</v>
      </c>
      <c r="F5" t="s">
        <v>148</v>
      </c>
      <c r="G5" t="s">
        <v>148</v>
      </c>
      <c r="H5" t="s">
        <v>148</v>
      </c>
      <c r="I5" t="s">
        <v>148</v>
      </c>
      <c r="J5" t="s">
        <v>148</v>
      </c>
      <c r="K5" t="s">
        <v>148</v>
      </c>
      <c r="L5" t="s">
        <v>148</v>
      </c>
      <c r="M5" t="s">
        <v>148</v>
      </c>
      <c r="N5" t="s">
        <v>148</v>
      </c>
      <c r="O5" t="s">
        <v>148</v>
      </c>
      <c r="P5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Stock</vt:lpstr>
      <vt:lpstr>Fleet</vt:lpstr>
      <vt:lpstr>Obs</vt:lpstr>
      <vt:lpstr>Imp</vt:lpstr>
      <vt:lpstr>OM</vt:lpstr>
      <vt:lpstr>CAA calcs</vt:lpstr>
      <vt:lpstr>Maturity calcs</vt:lpstr>
      <vt:lpstr>qcv calcs</vt:lpstr>
      <vt:lpstr>nCAA calcs</vt:lpstr>
      <vt:lpstr>nCAL calcs</vt:lpstr>
      <vt:lpstr>beta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2017-06-29T22:07:42Z</dcterms:created>
  <dcterms:modified xsi:type="dcterms:W3CDTF">2018-03-01T22:13:57Z</dcterms:modified>
</cp:coreProperties>
</file>